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24654c2be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f5ccdd818d7b4bb1"/>
    <x:sheet xmlns:r="http://schemas.openxmlformats.org/officeDocument/2006/relationships" name="Escenarios" sheetId="2" r:id="Rb5598c522e8048a9"/>
    <x:sheet xmlns:r="http://schemas.openxmlformats.org/officeDocument/2006/relationships" name="Modelo" sheetId="3" r:id="R0211d001cd6d457e"/>
    <x:sheet xmlns:r="http://schemas.openxmlformats.org/officeDocument/2006/relationships" name="Pesos" sheetId="4" r:id="R3949df4de58646a0"/>
    <x:sheet xmlns:r="http://schemas.openxmlformats.org/officeDocument/2006/relationships" name="Cruces" sheetId="5" r:id="R3a6edefb77d84e6e"/>
    <x:sheet xmlns:r="http://schemas.openxmlformats.org/officeDocument/2006/relationships" name="Metodo" sheetId="6" r:id="Rf539aa2f2d1246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0%"/>
    <x:numFmt numFmtId="201" formatCode="#,##0.000"/>
    <x:numFmt numFmtId="202" formatCode="#,##0"/>
    <x:numFmt numFmtId="203" formatCode="0.0000"/>
    <x:numFmt numFmtId="204" formatCode="0.0%"/>
    <x:numFmt numFmtId="205" formatCode="0.00"/>
    <x:numFmt numFmtId="206" formatCode="0%"/>
    <x:numFmt numFmtId="207" formatCode="+0.0;-0.0;0.0"/>
    <x:numFmt numFmtId="208" formatCode="#,##0.0"/>
  </x:numFmts>
  <x:fonts count="5">
    <x:font>
      <x:sz val="11"/>
      <x:name val="Carlito"/>
    </x:font>
    <x:font>
      <x:sz val="10"/>
      <x:color rgb="FF182B3C"/>
      <x:name val="Arial"/>
    </x:font>
    <x:font>
      <x:b/>
      <x:sz val="15"/>
      <x:color rgb="FF24394E"/>
      <x:name val="Arial"/>
    </x:font>
    <x:font>
      <x:b/>
      <x:sz val="10"/>
      <x:color rgb="FFFFFFFF"/>
      <x:name val="Arial"/>
    </x:font>
    <x:font>
      <x:b/>
      <x:sz val="10"/>
      <x:color rgb="FF182B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94E"/>
      </x:patternFill>
    </x:fill>
    <x:fill>
      <x:patternFill patternType="solid">
        <x:fgColor rgb="FFEFF3F7"/>
      </x:patternFill>
    </x:fill>
    <x:fill>
      <x:patternFill patternType="solid">
        <x:fgColor rgb="FFFFF1C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5D0"/>
      </x:bottom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204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206" fontId="4" fillId="4" borderId="0" xfId="0" applyNumberFormat="1" applyFont="1" applyFill="1" applyBorder="1" applyAlignment="1">
      <x:alignment vertical="center"/>
    </x:xf>
    <x:xf numFmtId="207" fontId="1" fillId="3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8" fontId="1" fillId="3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8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024"/>
      </x:font>
      <x:fill>
        <x:patternFill patternType="solid">
          <x:bgColor rgb="FFFBE3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4e42a69724dc7" /><Relationship Type="http://schemas.openxmlformats.org/officeDocument/2006/relationships/theme" Target="/xl/theme/theme1.xml" Id="Ra6f7eb52a3534e24" /><Relationship Type="http://schemas.openxmlformats.org/officeDocument/2006/relationships/sharedStrings" Target="/xl/sharedStrings.xml" Id="Rfa17483f238e464a" /><Relationship Type="http://schemas.openxmlformats.org/officeDocument/2006/relationships/worksheet" Target="/xl/worksheets/sheet1.xml" Id="Rf5ccdd818d7b4bb1" /><Relationship Type="http://schemas.openxmlformats.org/officeDocument/2006/relationships/worksheet" Target="/xl/worksheets/sheet2.xml" Id="Rb5598c522e8048a9" /><Relationship Type="http://schemas.openxmlformats.org/officeDocument/2006/relationships/worksheet" Target="/xl/worksheets/sheet3.xml" Id="R0211d001cd6d457e" /><Relationship Type="http://schemas.openxmlformats.org/officeDocument/2006/relationships/worksheet" Target="/xl/worksheets/sheet4.xml" Id="R3949df4de58646a0" /><Relationship Type="http://schemas.openxmlformats.org/officeDocument/2006/relationships/worksheet" Target="/xl/worksheets/sheet5.xml" Id="R3a6edefb77d84e6e" /><Relationship Type="http://schemas.openxmlformats.org/officeDocument/2006/relationships/worksheet" Target="/xl/worksheets/sheet6.xml" Id="Rf539aa2f2d1246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707cc5aeb674e0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Voto declarado: efecto de corregir el recuerdo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PSOE</c:v>
          </c:tx>
          <c:spPr>
            <a:ln xmlns:a="http://schemas.openxmlformats.org/drawingml/2006/main" w="19050">
              <a:solidFill>
                <a:srgbClr val="B7474B"/>
              </a:solidFill>
              <a:prstDash val="solid"/>
            </a:ln>
          </c:spPr>
          <c:marker>
            <c:symbol val="none"/>
          </c:marker>
          <c:cat>
            <c:strRef>
              <c:f>'Escenarios'!$M$6:$M$10</c:f>
              <c:strCache>
                <c:ptCount val="0"/>
              </c:strCache>
            </c:strRef>
          </c:cat>
          <c:val>
            <c:numRef>
              <c:f>'Escenarios'!$N$6:$N$10</c:f>
              <c:numCache>
                <c:formatCode>0.0%</c:formatCode>
                <c:ptCount val="0"/>
              </c:numCache>
            </c:numRef>
          </c:val>
          <c:smooth val="0"/>
        </c:ser>
        <c:ser>
          <c:idx val="1"/>
          <c:order val="1"/>
          <c:tx>
            <c:v>PP</c:v>
          </c:tx>
          <c:spPr>
            <a:ln xmlns:a="http://schemas.openxmlformats.org/drawingml/2006/main" w="19050">
              <a:solidFill>
                <a:srgbClr val="3A70A0"/>
              </a:solidFill>
              <a:prstDash val="solid"/>
            </a:ln>
          </c:spPr>
          <c:marker>
            <c:symbol val="none"/>
          </c:marker>
          <c:cat>
            <c:strRef>
              <c:f>'Escenarios'!$M$6:$M$10</c:f>
              <c:strCache>
                <c:ptCount val="0"/>
              </c:strCache>
            </c:strRef>
          </c:cat>
          <c:val>
            <c:numRef>
              <c:f>'Escenarios'!$O$6:$O$10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10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07cc5aeb674e0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e93e1c7ef854fe7" /></Relationships>
</file>

<file path=xl/worksheets/sheet1.xml><?xml version="1.0" encoding="utf-8"?>
<x:worksheet xmlns:x="http://schemas.openxmlformats.org/spreadsheetml/2006/main">
  <x:sheetPr>
    <x:tabColor rgb="FF24394E"/>
  </x:sheetPr>
  <x:sheetViews>
    <x:sheetView showGridLines="0" workbookViewId="0"/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CIS octubre 2026: reestimación exploratoria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/>
      <x:c r="B4" s="2"/>
      <x:c r="C4" s="2"/>
      <x:c r="D4" s="2"/>
      <x:c r="E4" s="2"/>
      <x:c r="F4" s="2"/>
    </x:row>
    <x:row r="5" ht="23" customHeight="1">
      <x:c r="A5" s="2" t="str">
        <x:v>Corrección del recuerdo λ</x:v>
      </x:c>
      <x:c r="B5" s="33" t="n">
        <x:v>1</x:v>
      </x:c>
      <x:c r="C5" s="2"/>
      <x:c r="D5" s="2" t="str">
        <x:v>λ: 0 conserva; 1 calibra por completo.</x:v>
      </x:c>
      <x:c r="E5" s="2"/>
      <x:c r="F5" s="2"/>
    </x:row>
    <x:row r="6" ht="23" customHeight="1">
      <x:c r="A6" s="2" t="str">
        <x:v>Apoyo latente α</x:v>
      </x:c>
      <x:c r="B6" s="33" t="n">
        <x:v>0</x:v>
      </x:c>
      <x:c r="C6" s="2"/>
      <x:c r="D6" s="2" t="str">
        <x:v>α: 0 solo voto; 1 añade toda la simpatía.</x:v>
      </x:c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23" customHeight="1">
      <x:c r="A8" s="2" t="str">
        <x:f>IF(AND(ISNUMBER(Resumen!$B$5),ISNUMBER(Resumen!$B$6),Resumen!$B$5&gt;=0,Resumen!$B$5&lt;=1,Resumen!$B$6&gt;=0,Resumen!$B$6&lt;=1),"Escenario exploratorio. No es un pronóstico validado.","Faltan parámetros numéricos válidos entre 0 y 1.")</x:f>
        <x:v>Escenario exploratorio. No es un pronóstico validado.</x:v>
      </x:c>
      <x:c r="B8" s="2"/>
      <x:c r="C8" s="2"/>
      <x:c r="D8" s="2"/>
      <x:c r="E8" s="2"/>
      <x:c r="F8" s="2"/>
    </x:row>
    <x:row r="9" ht="23" customHeight="1">
      <x:c r="A9" s="2"/>
      <x:c r="B9" s="2"/>
      <x:c r="C9" s="2"/>
      <x:c r="D9" s="2"/>
      <x:c r="E9" s="2"/>
      <x:c r="F9" s="2"/>
    </x:row>
    <x:row r="10" ht="36" customHeight="1">
      <x:c r="A10" s="8" t="str">
        <x:v>Respuesta</x:v>
      </x:c>
      <x:c r="B10" s="8" t="str">
        <x:v>Estimación CIS</x:v>
      </x:c>
      <x:c r="C10" s="8" t="str">
        <x:v>Nuestro escenario</x:v>
      </x:c>
      <x:c r="D10" s="8" t="str">
        <x:v>Diferencia (pp)</x:v>
      </x:c>
      <x:c r="E10" s="8" t="str">
        <x:v>Apoyo equivalente</x:v>
      </x:c>
      <x:c r="F10" s="2"/>
    </x:row>
    <x:row r="11" ht="23" customHeight="1">
      <x:c r="A11" s="9" t="str">
        <x:v>PSOE</x:v>
      </x:c>
      <x:c r="B11" s="22" t="n">
        <x:v>0.34</x:v>
      </x:c>
      <x:c r="C11" s="22" t="n">
        <x:f>E11/Modelo!$G$24</x:f>
        <x:v>0.27074178996486487</x:v>
      </x:c>
      <x:c r="D11" s="34" t="n">
        <x:f>(C11-B11)*100</x:f>
        <x:v>-6.925821003513516</x:v>
      </x:c>
      <x:c r="E11" s="36" t="n">
        <x:f>Modelo!G6</x:f>
        <x:v>995.0850094929515</x:v>
      </x:c>
      <x:c r="F11" s="2"/>
    </x:row>
    <x:row r="12" ht="23" customHeight="1">
      <x:c r="A12" s="2" t="str">
        <x:v>PP</x:v>
      </x:c>
      <x:c r="B12" s="23" t="n">
        <x:v>0.222</x:v>
      </x:c>
      <x:c r="C12" s="23" t="n">
        <x:f>E12/Modelo!$G$24</x:f>
        <x:v>0.26589527540662095</x:v>
      </x:c>
      <x:c r="D12" s="35" t="n">
        <x:f>(C12-B12)*100</x:f>
        <x:v>4.389527540662094</x:v>
      </x:c>
      <x:c r="E12" s="37" t="n">
        <x:f>Modelo!G7</x:f>
        <x:v>977.2721185246834</x:v>
      </x:c>
      <x:c r="F12" s="2"/>
    </x:row>
    <x:row r="13" ht="23" customHeight="1">
      <x:c r="A13" s="9" t="str">
        <x:v>VOX</x:v>
      </x:c>
      <x:c r="B13" s="22" t="n">
        <x:v>0.171</x:v>
      </x:c>
      <x:c r="C13" s="22" t="n">
        <x:f>E13/Modelo!$G$24</x:f>
        <x:v>0.1823540249471191</x:v>
      </x:c>
      <x:c r="D13" s="34" t="n">
        <x:f>(C13-B13)*100</x:f>
        <x:v>1.1354024947119097</x:v>
      </x:c>
      <x:c r="E13" s="36" t="n">
        <x:f>Modelo!G8</x:f>
        <x:v>670.2244107536201</x:v>
      </x:c>
      <x:c r="F13" s="2"/>
    </x:row>
    <x:row r="14" ht="23" customHeight="1">
      <x:c r="A14" s="2" t="str">
        <x:v>Sumar</x:v>
      </x:c>
      <x:c r="B14" s="23" t="n">
        <x:v>0.061</x:v>
      </x:c>
      <x:c r="C14" s="23" t="n">
        <x:f>E14/Modelo!$G$24</x:f>
        <x:v>0.0575248142480254</x:v>
      </x:c>
      <x:c r="D14" s="35" t="n">
        <x:f>(C14-B14)*100</x:f>
        <x:v>-0.34751857519745993</x:v>
      </x:c>
      <x:c r="E14" s="37" t="n">
        <x:f>Modelo!G11</x:f>
        <x:v>211.426837133289</x:v>
      </x:c>
      <x:c r="F14" s="2"/>
    </x:row>
    <x:row r="15" ht="23" customHeight="1">
      <x:c r="A15" s="9" t="str">
        <x:v>Podemos</x:v>
      </x:c>
      <x:c r="B15" s="22" t="n">
        <x:v>0.031</x:v>
      </x:c>
      <x:c r="C15" s="22" t="n">
        <x:f>E15/Modelo!$G$24</x:f>
        <x:v>0.028001035829379697</x:v>
      </x:c>
      <x:c r="D15" s="34" t="n">
        <x:f>(C15-B15)*100</x:f>
        <x:v>-0.29989641706203024</x:v>
      </x:c>
      <x:c r="E15" s="36" t="n">
        <x:f>Modelo!G10</x:f>
        <x:v>102.91507272559107</x:v>
      </x:c>
      <x:c r="F15" s="2"/>
    </x:row>
    <x:row r="16" ht="23" customHeight="1">
      <x:c r="A16" s="2" t="str">
        <x:v>ERC</x:v>
      </x:c>
      <x:c r="B16" s="23" t="n">
        <x:v>0.03</x:v>
      </x:c>
      <x:c r="C16" s="23" t="n">
        <x:f>E16/Modelo!$G$24</x:f>
        <x:v>0.023364284157922945</x:v>
      </x:c>
      <x:c r="D16" s="35" t="n">
        <x:f>(C16-B16)*100</x:f>
        <x:v>-0.6635715842077055</x:v>
      </x:c>
      <x:c r="E16" s="37" t="n">
        <x:f>Modelo!G16</x:f>
        <x:v>85.87314476313367</x:v>
      </x:c>
      <x:c r="F16" s="2"/>
    </x:row>
    <x:row r="17" ht="23" customHeight="1">
      <x:c r="A17" s="9" t="str">
        <x:v>Se Acabó la Fiesta</x:v>
      </x:c>
      <x:c r="B17" s="22" t="n">
        <x:v>0.018000000000000002</x:v>
      </x:c>
      <x:c r="C17" s="22" t="n">
        <x:f>E17/Modelo!$G$24</x:f>
        <x:v>0.016568058591219084</x:v>
      </x:c>
      <x:c r="D17" s="34" t="n">
        <x:f>(C17-B17)*100</x:f>
        <x:v>-0.1431941408780918</x:v>
      </x:c>
      <x:c r="E17" s="36" t="n">
        <x:f>Modelo!G12</x:f>
        <x:v>60.894281383980456</x:v>
      </x:c>
      <x:c r="F17" s="2"/>
    </x:row>
    <x:row r="18" ht="23" customHeight="1">
      <x:c r="A18" s="2" t="str">
        <x:v>EH Bildu</x:v>
      </x:c>
      <x:c r="B18" s="23" t="n">
        <x:v>0.016</x:v>
      </x:c>
      <x:c r="C18" s="23" t="n">
        <x:f>E18/Modelo!$G$24</x:f>
        <x:v>0.012130530126302289</x:v>
      </x:c>
      <x:c r="D18" s="35" t="n">
        <x:f>(C18-B18)*100</x:f>
        <x:v>-0.3869469873697712</x:v>
      </x:c>
      <x:c r="E18" s="37" t="n">
        <x:f>Modelo!G21</x:f>
        <x:v>44.58457886184667</x:v>
      </x:c>
      <x:c r="F18" s="2"/>
    </x:row>
    <x:row r="19" ht="23" customHeight="1">
      <x:c r="A19" s="9" t="str">
        <x:v>Junts</x:v>
      </x:c>
      <x:c r="B19" s="22" t="n">
        <x:v>0.011000000000000001</x:v>
      </x:c>
      <x:c r="C19" s="22" t="n">
        <x:f>E19/Modelo!$G$24</x:f>
        <x:v>0.009705694681085373</x:v>
      </x:c>
      <x:c r="D19" s="34" t="n">
        <x:f>(C19-B19)*100</x:f>
        <x:v>-0.1294305318914628</x:v>
      </x:c>
      <x:c r="E19" s="36" t="n">
        <x:f>Modelo!G17</x:f>
        <x:v>35.67233298234779</x:v>
      </x:c>
      <x:c r="F19" s="2"/>
    </x:row>
    <x:row r="20" ht="23" customHeight="1">
      <x:c r="A20" s="2" t="str">
        <x:v>BNG</x:v>
      </x:c>
      <x:c r="B20" s="23" t="n">
        <x:v>0.009000000000000001</x:v>
      </x:c>
      <x:c r="C20" s="23" t="n">
        <x:f>E20/Modelo!$G$24</x:f>
        <x:v>0.008332247602576202</x:v>
      </x:c>
      <x:c r="D20" s="35" t="n">
        <x:f>(C20-B20)*100</x:f>
        <x:v>-0.06677523974237994</x:v>
      </x:c>
      <x:c r="E20" s="37" t="n">
        <x:f>Modelo!G18</x:f>
        <x:v>30.62436237044585</x:v>
      </x:c>
      <x:c r="F20" s="2"/>
    </x:row>
    <x:row r="21" ht="23" customHeight="1">
      <x:c r="A21" s="9" t="str">
        <x:v>EAJ-PNV</x:v>
      </x:c>
      <x:c r="B21" s="22" t="n">
        <x:v>0.006</x:v>
      </x:c>
      <x:c r="C21" s="22" t="n">
        <x:f>E21/Modelo!$G$24</x:f>
        <x:v>0.005009652230363058</x:v>
      </x:c>
      <x:c r="D21" s="34" t="n">
        <x:f>(C21-B21)*100</x:f>
        <x:v>-0.09903477696369417</x:v>
      </x:c>
      <x:c r="E21" s="36" t="n">
        <x:f>Modelo!G20</x:f>
        <x:v>18.412487550791973</x:v>
      </x:c>
      <x:c r="F21" s="2"/>
    </x:row>
    <x:row r="22" ht="23" customHeight="1">
      <x:c r="A22" s="2" t="str">
        <x:v>CCa</x:v>
      </x:c>
      <x:c r="B22" s="23" t="n">
        <x:v>0.002</x:v>
      </x:c>
      <x:c r="C22" s="23" t="n">
        <x:f>E22/Modelo!$G$24</x:f>
        <x:v>0.001397294815901488</x:v>
      </x:c>
      <x:c r="D22" s="35" t="n">
        <x:f>(C22-B22)*100</x:f>
        <x:v>-0.06027051840985121</x:v>
      </x:c>
      <x:c r="E22" s="37" t="n">
        <x:f>Modelo!G15</x:f>
        <x:v>5.135620641816044</x:v>
      </x:c>
      <x:c r="F22" s="2"/>
    </x:row>
    <x:row r="23" ht="23" customHeight="1">
      <x:c r="A23" s="9" t="str">
        <x:v>UPN</x:v>
      </x:c>
      <x:c r="B23" s="22" t="n">
        <x:v>0.001</x:v>
      </x:c>
      <x:c r="C23" s="22" t="n">
        <x:f>E23/Modelo!$G$24</x:f>
        <x:v>0.0004367679474171909</x:v>
      </x:c>
      <x:c r="D23" s="34" t="n">
        <x:f>(C23-B23)*100</x:f>
        <x:v>-0.05632320525828091</x:v>
      </x:c>
      <x:c r="E23" s="36" t="n">
        <x:f>Modelo!G19</x:f>
        <x:v>1.6052979377814363</x:v>
      </x:c>
      <x:c r="F23" s="2"/>
    </x:row>
    <x:row r="24" ht="23" customHeight="1">
      <x:c r="A24" s="2" t="str">
        <x:v>Otros partidos</x:v>
      </x:c>
      <x:c r="B24" s="23" t="n">
        <x:v>0.079</x:v>
      </x:c>
      <x:c r="C24" s="23" t="n">
        <x:f>E24/Modelo!$G$24</x:f>
        <x:v>0.07336285323038509</x:v>
      </x:c>
      <x:c r="D24" s="35" t="n">
        <x:f>(C24-B24)*100</x:f>
        <x:v>-0.5637146769614909</x:v>
      </x:c>
      <x:c r="E24" s="37" t="n">
        <x:f>Modelo!G9+Modelo!G13+Modelo!G14+Modelo!G22</x:f>
        <x:v>269.63800273560105</x:v>
      </x:c>
      <x:c r="F24" s="2"/>
    </x:row>
    <x:row r="25" ht="23" customHeight="1">
      <x:c r="A25" s="9" t="str">
        <x:v>En blanco</x:v>
      </x:c>
      <x:c r="B25" s="22" t="n">
        <x:v>0.003</x:v>
      </x:c>
      <x:c r="C25" s="22" t="n">
        <x:f>E25/Modelo!$G$24</x:f>
        <x:v>0.04517567622081747</x:v>
      </x:c>
      <x:c r="D25" s="34" t="n">
        <x:f>(C25-B25)*100</x:f>
        <x:v>4.217567622081747</x:v>
      </x:c>
      <x:c r="E25" s="36" t="n">
        <x:f>Modelo!G23</x:f>
        <x:v>166.0387862800067</x:v>
      </x:c>
      <x:c r="F25" s="2"/>
    </x:row>
    <x:row r="26" ht="23" customHeight="1">
      <x:c r="A26" s="2"/>
      <x:c r="B26" s="23"/>
      <x:c r="C26" s="23"/>
      <x:c r="D26" s="35"/>
      <x:c r="E26" s="37"/>
      <x:c r="F26" s="2"/>
    </x:row>
    <x:row r="27" ht="23" customHeight="1">
      <x:c r="A27" s="19" t="str">
        <x:v>Total</x:v>
      </x:c>
      <x:c r="B27" s="38" t="n">
        <x:f>SUM(B11:B25)</x:f>
        <x:v>1</x:v>
      </x:c>
      <x:c r="C27" s="38" t="n">
        <x:f>SUM(C11:C25)</x:f>
        <x:v>1.0000000000000002</x:v>
      </x:c>
      <x:c r="D27" s="39" t="n">
        <x:f>SUM(D11:D25)</x:f>
        <x:v>1.5987211554602254e-14</x:v>
      </x:c>
      <x:c r="E27" s="40" t="n">
        <x:f>SUM(E11:E25)</x:f>
        <x:v>3675.4023441378854</x:v>
      </x:c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 t="str">
        <x:v>Todos los porcentajes de la tabla se expresan sobre voto válido, incluido el blanco.</x:v>
      </x:c>
      <x:c r="B30" s="2"/>
      <x:c r="C30" s="2"/>
      <x:c r="D30" s="2"/>
      <x:c r="E30" s="2"/>
      <x:c r="F30" s="2"/>
    </x:row>
    <x:row r="31" ht="23" customHeight="1">
      <x:c r="A31" s="2" t="str">
        <x:v>La corrección afecta a quienes recuerdan una candidatura de 2023. Los demás conservan su peso.</x:v>
      </x:c>
      <x:c r="B31" s="2"/>
      <x:c r="C31" s="2"/>
      <x:c r="D31" s="2"/>
      <x:c r="E31" s="2"/>
      <x:c r="F31" s="2"/>
    </x:row>
    <x:row r="32" ht="23" customHeight="1">
      <x:c r="A32" s="2" t="str">
        <x:v>Otros partidos incluye las menciones genéricas a coalición de izquierdas, PACMA y Adelante Andalucía.</x:v>
      </x:c>
      <x:c r="B32" s="2"/>
      <x:c r="C32" s="2"/>
      <x:c r="D32" s="2"/>
      <x:c r="E32" s="2"/>
      <x:c r="F32" s="2"/>
    </x:row>
    <x:row r="33" ht="23" customHeight="1">
      <x:c r="A33" s="2" t="str">
        <x:v>No se asigna esa coalición genérica a Sumar ni a Podemos.</x:v>
      </x:c>
      <x:c r="B33" s="2"/>
      <x:c r="C33" s="2"/>
      <x:c r="D33" s="2"/>
      <x:c r="E33" s="2"/>
      <x:c r="F33" s="2"/>
    </x:row>
    <x:row r="34" ht="23" customHeight="1">
      <x:c r="A34" s="2" t="str">
        <x:v>El blanco declarado se conserva. El CIS publica una estimación del blanco mucho menor.</x:v>
      </x:c>
      <x:c r="B34" s="2"/>
      <x:c r="C34" s="2"/>
      <x:c r="D34" s="2"/>
      <x:c r="E34" s="2"/>
      <x:c r="F34" s="2"/>
    </x:row>
    <x:row r="35" ht="23" customHeight="1">
      <x:c r="A35" s="2" t="str">
        <x:v>Consulta Escenarios para comparar supuestos y Metodo para las limitaciones.</x:v>
      </x:c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</x:sheetData>
  <x:conditionalFormatting sqref="A8:F8">
    <x:cfRule type="expression" dxfId="0" priority="1">
      <x:formula>NOT(AND(ISNUMBER(Resumen!$B$5),ISNUMBER(Resumen!$B$6),Resumen!$B$5&gt;=0,Resumen!$B$5&lt;=1,Resumen!$B$6&gt;=0,Resumen!$B$6&lt;=1))</x:formula>
    </x:cfRule>
  </x:conditionalFormatting>
  <x:dataValidations count="2">
    <x:dataValidation type="list" sqref="B5">
      <x:formula1>"0,0.25,0.5,0.75,1"</x:formula1>
    </x:dataValidation>
    <x:dataValidation type="list" sqref="B6">
      <x:formula1>"0,0.5,1"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44"/>
      <x:c r="M1" s="44"/>
      <x:c r="N1" s="44"/>
      <x:c r="O1" s="44"/>
    </x:row>
    <x:row r="2" ht="30" customHeight="1">
      <x:c r="A2" s="3" t="str">
        <x:v>Sensibilidad a los supuestos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44"/>
      <x:c r="M2" s="44"/>
      <x:c r="N2" s="44"/>
      <x:c r="O2" s="44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4"/>
      <x:c r="M3" s="44"/>
      <x:c r="N3" s="44"/>
      <x:c r="O3" s="4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44"/>
      <x:c r="M4" s="44"/>
      <x:c r="N4" s="44"/>
      <x:c r="O4" s="44"/>
    </x:row>
    <x:row r="5" ht="36" customHeight="1">
      <x:c r="A5" s="8" t="str">
        <x:v>Corrección λ</x:v>
      </x:c>
      <x:c r="B5" s="8" t="str">
        <x:v>Simpatía α</x:v>
      </x:c>
      <x:c r="C5" s="8" t="str">
        <x:v>PSOE</x:v>
      </x:c>
      <x:c r="D5" s="8" t="str">
        <x:v>PP</x:v>
      </x:c>
      <x:c r="E5" s="8" t="str">
        <x:v>VOX</x:v>
      </x:c>
      <x:c r="F5" s="8" t="str">
        <x:v>Sumar</x:v>
      </x:c>
      <x:c r="G5" s="8" t="str">
        <x:v>Podemos</x:v>
      </x:c>
      <x:c r="H5" s="8" t="str">
        <x:v>PSOE - PP (pp)</x:v>
      </x:c>
      <x:c r="I5" s="8" t="str">
        <x:v>En blanco</x:v>
      </x:c>
      <x:c r="J5" s="8" t="str">
        <x:v>Apoyo / muestra</x:v>
      </x:c>
      <x:c r="K5" s="8" t="str">
        <x:v>Resto de partidos</x:v>
      </x:c>
      <x:c r="L5" s="44"/>
      <x:c r="M5" s="8" t="str">
        <x:v>Corrección</x:v>
      </x:c>
      <x:c r="N5" s="8" t="str">
        <x:v>PSOE</x:v>
      </x:c>
      <x:c r="O5" s="8" t="str">
        <x:v>PP</x:v>
      </x:c>
    </x:row>
    <x:row r="6" ht="23" customHeight="1">
      <x:c r="A6" s="22" t="n">
        <x:v>0</x:v>
      </x:c>
      <x:c r="B6" s="22" t="n">
        <x:v>0</x:v>
      </x:c>
      <x:c r="C6" s="22" t="n">
        <x:f>((1-$A6)*(Modelo!C6+$B6*(Modelo!E6-Modelo!C6))+$A6*(Modelo!D6+$B6*(Modelo!F6-Modelo!D6)))/((1-$A6)*(Modelo!C24+$B6*(Modelo!E24-Modelo!C24))+$A6*(Modelo!D24+$B6*(Modelo!F24-Modelo!D24)))</x:f>
        <x:v>0.34626849872607907</x:v>
      </x:c>
      <x:c r="D6" s="22" t="n">
        <x:f>((1-$A6)*(Modelo!C7+$B6*(Modelo!E7-Modelo!C7))+$A6*(Modelo!D7+$B6*(Modelo!F7-Modelo!D7)))/((1-$A6)*(Modelo!C24+$B6*(Modelo!E24-Modelo!C24))+$A6*(Modelo!D24+$B6*(Modelo!F24-Modelo!D24)))</x:f>
        <x:v>0.20100659042299865</x:v>
      </x:c>
      <x:c r="E6" s="22" t="n">
        <x:f>((1-$A6)*(Modelo!C8+$B6*(Modelo!E8-Modelo!C8))+$A6*(Modelo!D8+$B6*(Modelo!F8-Modelo!D8)))/((1-$A6)*(Modelo!C24+$B6*(Modelo!E24-Modelo!C24))+$A6*(Modelo!D24+$B6*(Modelo!F24-Modelo!D24)))</x:f>
        <x:v>0.15894550396216856</x:v>
      </x:c>
      <x:c r="F6" s="22" t="n">
        <x:f>((1-$A6)*(Modelo!C11+$B6*(Modelo!E11-Modelo!C11))+$A6*(Modelo!D11+$B6*(Modelo!F11-Modelo!D11)))/((1-$A6)*(Modelo!C24+$B6*(Modelo!E24-Modelo!C24))+$A6*(Modelo!D24+$B6*(Modelo!F24-Modelo!D24)))</x:f>
        <x:v>0.062096941038920016</x:v>
      </x:c>
      <x:c r="G6" s="22" t="n">
        <x:f>((1-$A6)*(Modelo!C10+$B6*(Modelo!E10-Modelo!C10))+$A6*(Modelo!D10+$B6*(Modelo!F10-Modelo!D10)))/((1-$A6)*(Modelo!C24+$B6*(Modelo!E24-Modelo!C24))+$A6*(Modelo!D24+$B6*(Modelo!F24-Modelo!D24)))</x:f>
        <x:v>0.029651697853171344</x:v>
      </x:c>
      <x:c r="H6" s="24" t="n">
        <x:f>(C6-D6)*100</x:f>
        <x:v>14.526190830308042</x:v>
      </x:c>
      <x:c r="I6" s="22" t="n">
        <x:f>((1-$A6)*(Modelo!C23+$B6*(Modelo!E23-Modelo!C23))+$A6*(Modelo!D23+$B6*(Modelo!F23-Modelo!D23)))/((1-$A6)*(Modelo!C24+$B6*(Modelo!E24-Modelo!C24))+$A6*(Modelo!D24+$B6*(Modelo!F24-Modelo!D24)))</x:f>
        <x:v>0.04427795890474696</x:v>
      </x:c>
      <x:c r="J6" s="22" t="n">
        <x:f>((1-$A6)*(Modelo!C24+$B6*(Modelo!E24-Modelo!C24))+$A6*(Modelo!D24+$B6*(Modelo!F24-Modelo!D24)))/SUM(Pesos!$B$17:$U$17)</x:f>
        <x:v>0.7304900781901909</x:v>
      </x:c>
      <x:c r="K6" s="22" t="n">
        <x:f>1-SUM(C6:G6)-I6</x:f>
        <x:v>0.15775280909191536</x:v>
      </x:c>
      <x:c r="L6" s="44"/>
      <x:c r="M6" s="44" t="str">
        <x:v>0 %</x:v>
      </x:c>
      <x:c r="N6" s="45" t="n">
        <x:f>C6</x:f>
        <x:v>0.34626849872607907</x:v>
      </x:c>
      <x:c r="O6" s="45" t="n">
        <x:f>D6</x:f>
        <x:v>0.20100659042299865</x:v>
      </x:c>
    </x:row>
    <x:row r="7" ht="23" customHeight="1">
      <x:c r="A7" s="23" t="n">
        <x:v>0</x:v>
      </x:c>
      <x:c r="B7" s="23" t="n">
        <x:v>0.5</x:v>
      </x:c>
      <x:c r="C7" s="23" t="n">
        <x:f>((1-$A7)*(Modelo!C6+$B7*(Modelo!E6-Modelo!C6))+$A7*(Modelo!D6+$B7*(Modelo!F6-Modelo!D6)))/((1-$A7)*(Modelo!C24+$B7*(Modelo!E24-Modelo!C24))+$A7*(Modelo!D24+$B7*(Modelo!F24-Modelo!D24)))</x:f>
        <x:v>0.3428908747614136</x:v>
      </x:c>
      <x:c r="D7" s="23" t="n">
        <x:f>((1-$A7)*(Modelo!C7+$B7*(Modelo!E7-Modelo!C7))+$A7*(Modelo!D7+$B7*(Modelo!F7-Modelo!D7)))/((1-$A7)*(Modelo!C24+$B7*(Modelo!E24-Modelo!C24))+$A7*(Modelo!D24+$B7*(Modelo!F24-Modelo!D24)))</x:f>
        <x:v>0.201174662275087</x:v>
      </x:c>
      <x:c r="E7" s="23" t="n">
        <x:f>((1-$A7)*(Modelo!C8+$B7*(Modelo!E8-Modelo!C8))+$A7*(Modelo!D8+$B7*(Modelo!F8-Modelo!D8)))/((1-$A7)*(Modelo!C24+$B7*(Modelo!E24-Modelo!C24))+$A7*(Modelo!D24+$B7*(Modelo!F24-Modelo!D24)))</x:f>
        <x:v>0.15159844511240905</x:v>
      </x:c>
      <x:c r="F7" s="23" t="n">
        <x:f>((1-$A7)*(Modelo!C11+$B7*(Modelo!E11-Modelo!C11))+$A7*(Modelo!D11+$B7*(Modelo!F11-Modelo!D11)))/((1-$A7)*(Modelo!C24+$B7*(Modelo!E24-Modelo!C24))+$A7*(Modelo!D24+$B7*(Modelo!F24-Modelo!D24)))</x:f>
        <x:v>0.06703958702274596</x:v>
      </x:c>
      <x:c r="G7" s="23" t="n">
        <x:f>((1-$A7)*(Modelo!C10+$B7*(Modelo!E10-Modelo!C10))+$A7*(Modelo!D10+$B7*(Modelo!F10-Modelo!D10)))/((1-$A7)*(Modelo!C24+$B7*(Modelo!E24-Modelo!C24))+$A7*(Modelo!D24+$B7*(Modelo!F24-Modelo!D24)))</x:f>
        <x:v>0.029038368445610536</x:v>
      </x:c>
      <x:c r="H7" s="25" t="n">
        <x:f>(C7-D7)*100</x:f>
        <x:v>14.17162124863266</x:v>
      </x:c>
      <x:c r="I7" s="23" t="n">
        <x:f>((1-$A7)*(Modelo!C23+$B7*(Modelo!E23-Modelo!C23))+$A7*(Modelo!D23+$B7*(Modelo!F23-Modelo!D23)))/((1-$A7)*(Modelo!C24+$B7*(Modelo!E24-Modelo!C24))+$A7*(Modelo!D24+$B7*(Modelo!F24-Modelo!D24)))</x:f>
        <x:v>0.041106177133632224</x:v>
      </x:c>
      <x:c r="J7" s="23" t="n">
        <x:f>((1-$A7)*(Modelo!C24+$B7*(Modelo!E24-Modelo!C24))+$A7*(Modelo!D24+$B7*(Modelo!F24-Modelo!D24)))/SUM(Pesos!$B$17:$U$17)</x:f>
        <x:v>0.7868552105266673</x:v>
      </x:c>
      <x:c r="K7" s="23" t="n">
        <x:f>1-SUM(C7:G7)-I7</x:f>
        <x:v>0.16715188524910157</x:v>
      </x:c>
      <x:c r="L7" s="44"/>
      <x:c r="M7" s="44" t="str">
        <x:v>25 %</x:v>
      </x:c>
      <x:c r="N7" s="45" t="n">
        <x:f>C9</x:f>
        <x:v>0.3273687448684631</x:v>
      </x:c>
      <x:c r="O7" s="45" t="n">
        <x:f>D9</x:f>
        <x:v>0.2172442922168392</x:v>
      </x:c>
    </x:row>
    <x:row r="8" ht="23" customHeight="1">
      <x:c r="A8" s="22" t="n">
        <x:v>0</x:v>
      </x:c>
      <x:c r="B8" s="22" t="n">
        <x:v>1</x:v>
      </x:c>
      <x:c r="C8" s="22" t="n">
        <x:f>((1-$A8)*(Modelo!C6+$B8*(Modelo!E6-Modelo!C6))+$A8*(Modelo!D6+$B8*(Modelo!F6-Modelo!D6)))/((1-$A8)*(Modelo!C24+$B8*(Modelo!E24-Modelo!C24))+$A8*(Modelo!D24+$B8*(Modelo!F24-Modelo!D24)))</x:f>
        <x:v>0.3399648058934975</x:v>
      </x:c>
      <x:c r="D8" s="22" t="n">
        <x:f>((1-$A8)*(Modelo!C7+$B8*(Modelo!E7-Modelo!C7))+$A8*(Modelo!D7+$B8*(Modelo!F7-Modelo!D7)))/((1-$A8)*(Modelo!C24+$B8*(Modelo!E24-Modelo!C24))+$A8*(Modelo!D24+$B8*(Modelo!F24-Modelo!D24)))</x:f>
        <x:v>0.20132026457395555</x:v>
      </x:c>
      <x:c r="E8" s="22" t="n">
        <x:f>((1-$A8)*(Modelo!C8+$B8*(Modelo!E8-Modelo!C8))+$A8*(Modelo!D8+$B8*(Modelo!F8-Modelo!D8)))/((1-$A8)*(Modelo!C24+$B8*(Modelo!E24-Modelo!C24))+$A8*(Modelo!D24+$B8*(Modelo!F24-Modelo!D24)))</x:f>
        <x:v>0.1452336157542779</x:v>
      </x:c>
      <x:c r="F8" s="22" t="n">
        <x:f>((1-$A8)*(Modelo!C11+$B8*(Modelo!E11-Modelo!C11))+$A8*(Modelo!D11+$B8*(Modelo!F11-Modelo!D11)))/((1-$A8)*(Modelo!C24+$B8*(Modelo!E24-Modelo!C24))+$A8*(Modelo!D24+$B8*(Modelo!F24-Modelo!D24)))</x:f>
        <x:v>0.07132144986174231</x:v>
      </x:c>
      <x:c r="G8" s="22" t="n">
        <x:f>((1-$A8)*(Modelo!C10+$B8*(Modelo!E10-Modelo!C10))+$A8*(Modelo!D10+$B8*(Modelo!F10-Modelo!D10)))/((1-$A8)*(Modelo!C24+$B8*(Modelo!E24-Modelo!C24))+$A8*(Modelo!D24+$B8*(Modelo!F24-Modelo!D24)))</x:f>
        <x:v>0.028507035146221486</x:v>
      </x:c>
      <x:c r="H8" s="24" t="n">
        <x:f>(C8-D8)*100</x:f>
        <x:v>13.864454131954194</x:v>
      </x:c>
      <x:c r="I8" s="22" t="n">
        <x:f>((1-$A8)*(Modelo!C23+$B8*(Modelo!E23-Modelo!C23))+$A8*(Modelo!D23+$B8*(Modelo!F23-Modelo!D23)))/((1-$A8)*(Modelo!C24+$B8*(Modelo!E24-Modelo!C24))+$A8*(Modelo!D24+$B8*(Modelo!F24-Modelo!D24)))</x:f>
        <x:v>0.038358431382958524</x:v>
      </x:c>
      <x:c r="J8" s="22" t="n">
        <x:f>((1-$A8)*(Modelo!C24+$B8*(Modelo!E24-Modelo!C24))+$A8*(Modelo!D24+$B8*(Modelo!F24-Modelo!D24)))/SUM(Pesos!$B$17:$U$17)</x:f>
        <x:v>0.8432203428631437</x:v>
      </x:c>
      <x:c r="K8" s="22" t="n">
        <x:f>1-SUM(C8:G8)-I8</x:f>
        <x:v>0.1752943973873468</x:v>
      </x:c>
      <x:c r="L8" s="44"/>
      <x:c r="M8" s="44" t="str">
        <x:v>50 %</x:v>
      </x:c>
      <x:c r="N8" s="45" t="n">
        <x:f>C12</x:f>
        <x:v>0.3084810498114811</x:v>
      </x:c>
      <x:c r="O8" s="45" t="n">
        <x:f>D12</x:f>
        <x:v>0.2334716337059816</x:v>
      </x:c>
    </x:row>
    <x:row r="9" ht="23" customHeight="1">
      <x:c r="A9" s="23" t="n">
        <x:v>0.25</x:v>
      </x:c>
      <x:c r="B9" s="23" t="n">
        <x:v>0</x:v>
      </x:c>
      <x:c r="C9" s="23" t="n">
        <x:f>((1-$A9)*(Modelo!C6+$B9*(Modelo!E6-Modelo!C6))+$A9*(Modelo!D6+$B9*(Modelo!F6-Modelo!D6)))/((1-$A9)*(Modelo!C24+$B9*(Modelo!E24-Modelo!C24))+$A9*(Modelo!D24+$B9*(Modelo!F24-Modelo!D24)))</x:f>
        <x:v>0.3273687448684631</x:v>
      </x:c>
      <x:c r="D9" s="23" t="n">
        <x:f>((1-$A9)*(Modelo!C7+$B9*(Modelo!E7-Modelo!C7))+$A9*(Modelo!D7+$B9*(Modelo!F7-Modelo!D7)))/((1-$A9)*(Modelo!C24+$B9*(Modelo!E24-Modelo!C24))+$A9*(Modelo!D24+$B9*(Modelo!F24-Modelo!D24)))</x:f>
        <x:v>0.2172442922168392</x:v>
      </x:c>
      <x:c r="E9" s="23" t="n">
        <x:f>((1-$A9)*(Modelo!C8+$B9*(Modelo!E8-Modelo!C8))+$A9*(Modelo!D8+$B9*(Modelo!F8-Modelo!D8)))/((1-$A9)*(Modelo!C24+$B9*(Modelo!E24-Modelo!C24))+$A9*(Modelo!D24+$B9*(Modelo!F24-Modelo!D24)))</x:f>
        <x:v>0.16480323683631173</x:v>
      </x:c>
      <x:c r="F9" s="23" t="n">
        <x:f>((1-$A9)*(Modelo!C11+$B9*(Modelo!E11-Modelo!C11))+$A9*(Modelo!D11+$B9*(Modelo!F11-Modelo!D11)))/((1-$A9)*(Modelo!C24+$B9*(Modelo!E24-Modelo!C24))+$A9*(Modelo!D24+$B9*(Modelo!F24-Modelo!D24)))</x:f>
        <x:v>0.06095281504202374</x:v>
      </x:c>
      <x:c r="G9" s="23" t="n">
        <x:f>((1-$A9)*(Modelo!C10+$B9*(Modelo!E10-Modelo!C10))+$A9*(Modelo!D10+$B9*(Modelo!F10-Modelo!D10)))/((1-$A9)*(Modelo!C24+$B9*(Modelo!E24-Modelo!C24))+$A9*(Modelo!D24+$B9*(Modelo!F24-Modelo!D24)))</x:f>
        <x:v>0.0292386372754834</x:v>
      </x:c>
      <x:c r="H9" s="25" t="n">
        <x:f>(C9-D9)*100</x:f>
        <x:v>11.012445265162393</x:v>
      </x:c>
      <x:c r="I9" s="23" t="n">
        <x:f>((1-$A9)*(Modelo!C23+$B9*(Modelo!E23-Modelo!C23))+$A9*(Modelo!D23+$B9*(Modelo!F23-Modelo!D23)))/((1-$A9)*(Modelo!C24+$B9*(Modelo!E24-Modelo!C24))+$A9*(Modelo!D24+$B9*(Modelo!F24-Modelo!D24)))</x:f>
        <x:v>0.04450260309467312</x:v>
      </x:c>
      <x:c r="J9" s="23" t="n">
        <x:f>((1-$A9)*(Modelo!C24+$B9*(Modelo!E24-Modelo!C24))+$A9*(Modelo!D24+$B9*(Modelo!F24-Modelo!D24)))/SUM(Pesos!$B$17:$U$17)</x:f>
        <x:v>0.730723267951867</x:v>
      </x:c>
      <x:c r="K9" s="23" t="n">
        <x:f>1-SUM(C9:G9)-I9</x:f>
        <x:v>0.15588967066620574</x:v>
      </x:c>
      <x:c r="L9" s="44"/>
      <x:c r="M9" s="44" t="str">
        <x:v>75 %</x:v>
      </x:c>
      <x:c r="N9" s="45" t="n">
        <x:f>C15</x:f>
        <x:v>0.2896054020178162</x:v>
      </x:c>
      <x:c r="O9" s="45" t="n">
        <x:f>D15</x:f>
        <x:v>0.24968862480269832</x:v>
      </x:c>
    </x:row>
    <x:row r="10" ht="23" customHeight="1">
      <x:c r="A10" s="22" t="n">
        <x:v>0.25</x:v>
      </x:c>
      <x:c r="B10" s="22" t="n">
        <x:v>0.5</x:v>
      </x:c>
      <x:c r="C10" s="22" t="n">
        <x:f>((1-$A10)*(Modelo!C6+$B10*(Modelo!E6-Modelo!C6))+$A10*(Modelo!D6+$B10*(Modelo!F6-Modelo!D6)))/((1-$A10)*(Modelo!C24+$B10*(Modelo!E24-Modelo!C24))+$A10*(Modelo!D24+$B10*(Modelo!F24-Modelo!D24)))</x:f>
        <x:v>0.3245876619568099</x:v>
      </x:c>
      <x:c r="D10" s="22" t="n">
        <x:f>((1-$A10)*(Modelo!C7+$B10*(Modelo!E7-Modelo!C7))+$A10*(Modelo!D7+$B10*(Modelo!F7-Modelo!D7)))/((1-$A10)*(Modelo!C24+$B10*(Modelo!E24-Modelo!C24))+$A10*(Modelo!D24+$B10*(Modelo!F24-Modelo!D24)))</x:f>
        <x:v>0.21719469098256564</x:v>
      </x:c>
      <x:c r="E10" s="22" t="n">
        <x:f>((1-$A10)*(Modelo!C8+$B10*(Modelo!E8-Modelo!C8))+$A10*(Modelo!D8+$B10*(Modelo!F8-Modelo!D8)))/((1-$A10)*(Modelo!C24+$B10*(Modelo!E24-Modelo!C24))+$A10*(Modelo!D24+$B10*(Modelo!F24-Modelo!D24)))</x:f>
        <x:v>0.15712405186993983</x:v>
      </x:c>
      <x:c r="F10" s="22" t="n">
        <x:f>((1-$A10)*(Modelo!C11+$B10*(Modelo!E11-Modelo!C11))+$A10*(Modelo!D11+$B10*(Modelo!F11-Modelo!D11)))/((1-$A10)*(Modelo!C24+$B10*(Modelo!E24-Modelo!C24))+$A10*(Modelo!D24+$B10*(Modelo!F24-Modelo!D24)))</x:f>
        <x:v>0.06587381880985063</x:v>
      </x:c>
      <x:c r="G10" s="22" t="n">
        <x:f>((1-$A10)*(Modelo!C10+$B10*(Modelo!E10-Modelo!C10))+$A10*(Modelo!D10+$B10*(Modelo!F10-Modelo!D10)))/((1-$A10)*(Modelo!C24+$B10*(Modelo!E24-Modelo!C24))+$A10*(Modelo!D24+$B10*(Modelo!F24-Modelo!D24)))</x:f>
        <x:v>0.028632566194025308</x:v>
      </x:c>
      <x:c r="H10" s="24" t="n">
        <x:f>(C10-D10)*100</x:f>
        <x:v>10.739297097424425</x:v>
      </x:c>
      <x:c r="I10" s="22" t="n">
        <x:f>((1-$A10)*(Modelo!C23+$B10*(Modelo!E23-Modelo!C23))+$A10*(Modelo!D23+$B10*(Modelo!F23-Modelo!D23)))/((1-$A10)*(Modelo!C24+$B10*(Modelo!E24-Modelo!C24))+$A10*(Modelo!D24+$B10*(Modelo!F24-Modelo!D24)))</x:f>
        <x:v>0.041333917780430746</x:v>
      </x:c>
      <x:c r="J10" s="22" t="n">
        <x:f>((1-$A10)*(Modelo!C24+$B10*(Modelo!E24-Modelo!C24))+$A10*(Modelo!D24+$B10*(Modelo!F24-Modelo!D24)))/SUM(Pesos!$B$17:$U$17)</x:f>
        <x:v>0.7867409941261447</x:v>
      </x:c>
      <x:c r="K10" s="22" t="n">
        <x:f>1-SUM(C10:G10)-I10</x:f>
        <x:v>0.16525329240637796</x:v>
      </x:c>
      <x:c r="L10" s="44"/>
      <x:c r="M10" s="44" t="str">
        <x:v>100 %</x:v>
      </x:c>
      <x:c r="N10" s="45" t="n">
        <x:f>C18</x:f>
        <x:v>0.27074178996486487</x:v>
      </x:c>
      <x:c r="O10" s="45" t="n">
        <x:f>D18</x:f>
        <x:v>0.26589527540662095</x:v>
      </x:c>
    </x:row>
    <x:row r="11" ht="23" customHeight="1">
      <x:c r="A11" s="23" t="n">
        <x:v>0.25</x:v>
      </x:c>
      <x:c r="B11" s="23" t="n">
        <x:v>1</x:v>
      </x:c>
      <x:c r="C11" s="23" t="n">
        <x:f>((1-$A11)*(Modelo!C6+$B11*(Modelo!E6-Modelo!C6))+$A11*(Modelo!D6+$B11*(Modelo!F6-Modelo!D6)))/((1-$A11)*(Modelo!C24+$B11*(Modelo!E24-Modelo!C24))+$A11*(Modelo!D24+$B11*(Modelo!F24-Modelo!D24)))</x:f>
        <x:v>0.32217629326409103</x:v>
      </x:c>
      <x:c r="D11" s="23" t="n">
        <x:f>((1-$A11)*(Modelo!C7+$B11*(Modelo!E7-Modelo!C7))+$A11*(Modelo!D7+$B11*(Modelo!F7-Modelo!D7)))/((1-$A11)*(Modelo!C24+$B11*(Modelo!E24-Modelo!C24))+$A11*(Modelo!D24+$B11*(Modelo!F24-Modelo!D24)))</x:f>
        <x:v>0.21715168368388138</x:v>
      </x:c>
      <x:c r="E11" s="23" t="n">
        <x:f>((1-$A11)*(Modelo!C8+$B11*(Modelo!E8-Modelo!C8))+$A11*(Modelo!D8+$B11*(Modelo!F8-Modelo!D8)))/((1-$A11)*(Modelo!C24+$B11*(Modelo!E24-Modelo!C24))+$A11*(Modelo!D24+$B11*(Modelo!F24-Modelo!D24)))</x:f>
        <x:v>0.15046572962578225</x:v>
      </x:c>
      <x:c r="F11" s="23" t="n">
        <x:f>((1-$A11)*(Modelo!C11+$B11*(Modelo!E11-Modelo!C11))+$A11*(Modelo!D11+$B11*(Modelo!F11-Modelo!D11)))/((1-$A11)*(Modelo!C24+$B11*(Modelo!E24-Modelo!C24))+$A11*(Modelo!D24+$B11*(Modelo!F24-Modelo!D24)))</x:f>
        <x:v>0.0701406295448948</x:v>
      </x:c>
      <x:c r="G11" s="23" t="n">
        <x:f>((1-$A11)*(Modelo!C10+$B11*(Modelo!E10-Modelo!C10))+$A11*(Modelo!D10+$B11*(Modelo!F10-Modelo!D10)))/((1-$A11)*(Modelo!C24+$B11*(Modelo!E24-Modelo!C24))+$A11*(Modelo!D24+$B11*(Modelo!F24-Modelo!D24)))</x:f>
        <x:v>0.028107065560704886</x:v>
      </x:c>
      <x:c r="H11" s="25" t="n">
        <x:f>(C11-D11)*100</x:f>
        <x:v>10.502460958020965</x:v>
      </x:c>
      <x:c r="I11" s="23" t="n">
        <x:f>((1-$A11)*(Modelo!C23+$B11*(Modelo!E23-Modelo!C23))+$A11*(Modelo!D23+$B11*(Modelo!F23-Modelo!D23)))/((1-$A11)*(Modelo!C24+$B11*(Modelo!E24-Modelo!C24))+$A11*(Modelo!D24+$B11*(Modelo!F24-Modelo!D24)))</x:f>
        <x:v>0.03858647413830637</x:v>
      </x:c>
      <x:c r="J11" s="23" t="n">
        <x:f>((1-$A11)*(Modelo!C24+$B11*(Modelo!E24-Modelo!C24))+$A11*(Modelo!D24+$B11*(Modelo!F24-Modelo!D24)))/SUM(Pesos!$B$17:$U$17)</x:f>
        <x:v>0.8427587203004222</x:v>
      </x:c>
      <x:c r="K11" s="23" t="n">
        <x:f>1-SUM(C11:G11)-I11</x:f>
        <x:v>0.1733721241823393</x:v>
      </x:c>
      <x:c r="L11" s="44"/>
      <x:c r="M11" s="44"/>
      <x:c r="N11" s="44"/>
      <x:c r="O11" s="44"/>
    </x:row>
    <x:row r="12" ht="23" customHeight="1">
      <x:c r="A12" s="22" t="n">
        <x:v>0.5</x:v>
      </x:c>
      <x:c r="B12" s="22" t="n">
        <x:v>0</x:v>
      </x:c>
      <x:c r="C12" s="22" t="n">
        <x:f>((1-$A12)*(Modelo!C6+$B12*(Modelo!E6-Modelo!C6))+$A12*(Modelo!D6+$B12*(Modelo!F6-Modelo!D6)))/((1-$A12)*(Modelo!C24+$B12*(Modelo!E24-Modelo!C24))+$A12*(Modelo!D24+$B12*(Modelo!F24-Modelo!D24)))</x:f>
        <x:v>0.3084810498114811</x:v>
      </x:c>
      <x:c r="D12" s="22" t="n">
        <x:f>((1-$A12)*(Modelo!C7+$B12*(Modelo!E7-Modelo!C7))+$A12*(Modelo!D7+$B12*(Modelo!F7-Modelo!D7)))/((1-$A12)*(Modelo!C24+$B12*(Modelo!E24-Modelo!C24))+$A12*(Modelo!D24+$B12*(Modelo!F24-Modelo!D24)))</x:f>
        <x:v>0.2334716337059816</x:v>
      </x:c>
      <x:c r="E12" s="22" t="n">
        <x:f>((1-$A12)*(Modelo!C8+$B12*(Modelo!E8-Modelo!C8))+$A12*(Modelo!D8+$B12*(Modelo!F8-Modelo!D8)))/((1-$A12)*(Modelo!C24+$B12*(Modelo!E24-Modelo!C24))+$A12*(Modelo!D24+$B12*(Modelo!F24-Modelo!D24)))</x:f>
        <x:v>0.1706572322420504</x:v>
      </x:c>
      <x:c r="F12" s="22" t="n">
        <x:f>((1-$A12)*(Modelo!C11+$B12*(Modelo!E11-Modelo!C11))+$A12*(Modelo!D11+$B12*(Modelo!F11-Modelo!D11)))/((1-$A12)*(Modelo!C24+$B12*(Modelo!E24-Modelo!C24))+$A12*(Modelo!D24+$B12*(Modelo!F24-Modelo!D24)))</x:f>
        <x:v>0.05980941904338036</x:v>
      </x:c>
      <x:c r="G12" s="22" t="n">
        <x:f>((1-$A12)*(Modelo!C10+$B12*(Modelo!E10-Modelo!C10))+$A12*(Modelo!D10+$B12*(Modelo!F10-Modelo!D10)))/((1-$A12)*(Modelo!C24+$B12*(Modelo!E24-Modelo!C24))+$A12*(Modelo!D24+$B12*(Modelo!F24-Modelo!D24)))</x:f>
        <x:v>0.028825840247003215</x:v>
      </x:c>
      <x:c r="H12" s="24" t="n">
        <x:f>(C12-D12)*100</x:f>
        <x:v>7.500941610549952</x:v>
      </x:c>
      <x:c r="I12" s="22" t="n">
        <x:f>((1-$A12)*(Modelo!C23+$B12*(Modelo!E23-Modelo!C23))+$A12*(Modelo!D23+$B12*(Modelo!F23-Modelo!D23)))/((1-$A12)*(Modelo!C24+$B12*(Modelo!E24-Modelo!C24))+$A12*(Modelo!D24+$B12*(Modelo!F24-Modelo!D24)))</x:f>
        <x:v>0.04472710395260034</x:v>
      </x:c>
      <x:c r="J12" s="22" t="n">
        <x:f>((1-$A12)*(Modelo!C24+$B12*(Modelo!E24-Modelo!C24))+$A12*(Modelo!D24+$B12*(Modelo!F24-Modelo!D24)))/SUM(Pesos!$B$17:$U$17)</x:f>
        <x:v>0.7309564577135433</x:v>
      </x:c>
      <x:c r="K12" s="22" t="n">
        <x:f>1-SUM(C12:G12)-I12</x:f>
        <x:v>0.15402772099750298</x:v>
      </x:c>
      <x:c r="L12" s="44"/>
      <x:c r="M12" s="44"/>
      <x:c r="N12" s="44"/>
      <x:c r="O12" s="44"/>
    </x:row>
    <x:row r="13" ht="23" customHeight="1">
      <x:c r="A13" s="23" t="n">
        <x:v>0.5</x:v>
      </x:c>
      <x:c r="B13" s="23" t="n">
        <x:v>0.5</x:v>
      </x:c>
      <x:c r="C13" s="23" t="n">
        <x:f>((1-$A13)*(Modelo!C6+$B13*(Modelo!E6-Modelo!C6))+$A13*(Modelo!D6+$B13*(Modelo!F6-Modelo!D6)))/((1-$A13)*(Modelo!C24+$B13*(Modelo!E24-Modelo!C24))+$A13*(Modelo!D24+$B13*(Modelo!F24-Modelo!D24)))</x:f>
        <x:v>0.30627913398332635</x:v>
      </x:c>
      <x:c r="D13" s="23" t="n">
        <x:f>((1-$A13)*(Modelo!C7+$B13*(Modelo!E7-Modelo!C7))+$A13*(Modelo!D7+$B13*(Modelo!F7-Modelo!D7)))/((1-$A13)*(Modelo!C24+$B13*(Modelo!E24-Modelo!C24))+$A13*(Modelo!D24+$B13*(Modelo!F24-Modelo!D24)))</x:f>
        <x:v>0.23321937183275557</x:v>
      </x:c>
      <x:c r="E13" s="23" t="n">
        <x:f>((1-$A13)*(Modelo!C8+$B13*(Modelo!E8-Modelo!C8))+$A13*(Modelo!D8+$B13*(Modelo!F8-Modelo!D8)))/((1-$A13)*(Modelo!C24+$B13*(Modelo!E24-Modelo!C24))+$A13*(Modelo!D24+$B13*(Modelo!F24-Modelo!D24)))</x:f>
        <x:v>0.16265126323827825</x:v>
      </x:c>
      <x:c r="F13" s="23" t="n">
        <x:f>((1-$A13)*(Modelo!C11+$B13*(Modelo!E11-Modelo!C11))+$A13*(Modelo!D11+$B13*(Modelo!F11-Modelo!D11)))/((1-$A13)*(Modelo!C24+$B13*(Modelo!E24-Modelo!C24))+$A13*(Modelo!D24+$B13*(Modelo!F24-Modelo!D24)))</x:f>
        <x:v>0.06470771206322395</x:v>
      </x:c>
      <x:c r="G13" s="23" t="n">
        <x:f>((1-$A13)*(Modelo!C10+$B13*(Modelo!E10-Modelo!C10))+$A13*(Modelo!D10+$B13*(Modelo!F10-Modelo!D10)))/((1-$A13)*(Modelo!C24+$B13*(Modelo!E24-Modelo!C24))+$A13*(Modelo!D24+$B13*(Modelo!F24-Modelo!D24)))</x:f>
        <x:v>0.02822664609933122</x:v>
      </x:c>
      <x:c r="H13" s="25" t="n">
        <x:f>(C13-D13)*100</x:f>
        <x:v>7.305976215057078</x:v>
      </x:c>
      <x:c r="I13" s="23" t="n">
        <x:f>((1-$A13)*(Modelo!C23+$B13*(Modelo!E23-Modelo!C23))+$A13*(Modelo!D23+$B13*(Modelo!F23-Modelo!D23)))/((1-$A13)*(Modelo!C24+$B13*(Modelo!E24-Modelo!C24))+$A13*(Modelo!D24+$B13*(Modelo!F24-Modelo!D24)))</x:f>
        <x:v>0.04156172456206645</x:v>
      </x:c>
      <x:c r="J13" s="23" t="n">
        <x:f>((1-$A13)*(Modelo!C24+$B13*(Modelo!E24-Modelo!C24))+$A13*(Modelo!D24+$B13*(Modelo!F24-Modelo!D24)))/SUM(Pesos!$B$17:$U$17)</x:f>
        <x:v>0.7866267777256221</x:v>
      </x:c>
      <x:c r="K13" s="23" t="n">
        <x:f>1-SUM(C13:G13)-I13</x:f>
        <x:v>0.1633541482210182</x:v>
      </x:c>
      <x:c r="L13" s="44"/>
      <x:c r="M13" s="44"/>
      <x:c r="N13" s="44"/>
      <x:c r="O13" s="44"/>
    </x:row>
    <x:row r="14" ht="23" customHeight="1">
      <x:c r="A14" s="22" t="n">
        <x:v>0.5</x:v>
      </x:c>
      <x:c r="B14" s="22" t="n">
        <x:v>1</x:v>
      </x:c>
      <x:c r="C14" s="22" t="n">
        <x:f>((1-$A14)*(Modelo!C6+$B14*(Modelo!E6-Modelo!C6))+$A14*(Modelo!D6+$B14*(Modelo!F6-Modelo!D6)))/((1-$A14)*(Modelo!C24+$B14*(Modelo!E24-Modelo!C24))+$A14*(Modelo!D24+$B14*(Modelo!F24-Modelo!D24)))</x:f>
        <x:v>0.3043682825767926</x:v>
      </x:c>
      <x:c r="D14" s="22" t="n">
        <x:f>((1-$A14)*(Modelo!C7+$B14*(Modelo!E7-Modelo!C7))+$A14*(Modelo!D7+$B14*(Modelo!F7-Modelo!D7)))/((1-$A14)*(Modelo!C24+$B14*(Modelo!E24-Modelo!C24))+$A14*(Modelo!D24+$B14*(Modelo!F24-Modelo!D24)))</x:f>
        <x:v>0.2330004556738792</x:v>
      </x:c>
      <x:c r="E14" s="22" t="n">
        <x:f>((1-$A14)*(Modelo!C8+$B14*(Modelo!E8-Modelo!C8))+$A14*(Modelo!D8+$B14*(Modelo!F8-Modelo!D8)))/((1-$A14)*(Modelo!C24+$B14*(Modelo!E24-Modelo!C24))+$A14*(Modelo!D24+$B14*(Modelo!F24-Modelo!D24)))</x:f>
        <x:v>0.1557035784376545</x:v>
      </x:c>
      <x:c r="F14" s="22" t="n">
        <x:f>((1-$A14)*(Modelo!C11+$B14*(Modelo!E11-Modelo!C11))+$A14*(Modelo!D11+$B14*(Modelo!F11-Modelo!D11)))/((1-$A14)*(Modelo!C24+$B14*(Modelo!E24-Modelo!C24))+$A14*(Modelo!D24+$B14*(Modelo!F24-Modelo!D24)))</x:f>
        <x:v>0.06895851492630452</x:v>
      </x:c>
      <x:c r="G14" s="22" t="n">
        <x:f>((1-$A14)*(Modelo!C10+$B14*(Modelo!E10-Modelo!C10))+$A14*(Modelo!D10+$B14*(Modelo!F10-Modelo!D10)))/((1-$A14)*(Modelo!C24+$B14*(Modelo!E24-Modelo!C24))+$A14*(Modelo!D24+$B14*(Modelo!F24-Modelo!D24)))</x:f>
        <x:v>0.027706657566969682</x:v>
      </x:c>
      <x:c r="H14" s="24" t="n">
        <x:f>(C14-D14)*100</x:f>
        <x:v>7.136782690291341</x:v>
      </x:c>
      <x:c r="I14" s="22" t="n">
        <x:f>((1-$A14)*(Modelo!C23+$B14*(Modelo!E23-Modelo!C23))+$A14*(Modelo!D23+$B14*(Modelo!F23-Modelo!D23)))/((1-$A14)*(Modelo!C24+$B14*(Modelo!E24-Modelo!C24))+$A14*(Modelo!D24+$B14*(Modelo!F24-Modelo!D24)))</x:f>
        <x:v>0.038814766852205466</x:v>
      </x:c>
      <x:c r="J14" s="22" t="n">
        <x:f>((1-$A14)*(Modelo!C24+$B14*(Modelo!E24-Modelo!C24))+$A14*(Modelo!D24+$B14*(Modelo!F24-Modelo!D24)))/SUM(Pesos!$B$17:$U$17)</x:f>
        <x:v>0.8422970977377006</x:v>
      </x:c>
      <x:c r="K14" s="22" t="n">
        <x:f>1-SUM(C14:G14)-I14</x:f>
        <x:v>0.17144774396619405</x:v>
      </x:c>
      <x:c r="L14" s="44"/>
      <x:c r="M14" s="44"/>
      <x:c r="N14" s="44"/>
      <x:c r="O14" s="44"/>
    </x:row>
    <x:row r="15" ht="23" customHeight="1">
      <x:c r="A15" s="23" t="n">
        <x:v>0.75</x:v>
      </x:c>
      <x:c r="B15" s="23" t="n">
        <x:v>0</x:v>
      </x:c>
      <x:c r="C15" s="23" t="n">
        <x:f>((1-$A15)*(Modelo!C6+$B15*(Modelo!E6-Modelo!C6))+$A15*(Modelo!D6+$B15*(Modelo!F6-Modelo!D6)))/((1-$A15)*(Modelo!C24+$B15*(Modelo!E24-Modelo!C24))+$A15*(Modelo!D24+$B15*(Modelo!F24-Modelo!D24)))</x:f>
        <x:v>0.2896054020178162</x:v>
      </x:c>
      <x:c r="D15" s="23" t="n">
        <x:f>((1-$A15)*(Modelo!C7+$B15*(Modelo!E7-Modelo!C7))+$A15*(Modelo!D7+$B15*(Modelo!F7-Modelo!D7)))/((1-$A15)*(Modelo!C24+$B15*(Modelo!E24-Modelo!C24))+$A15*(Modelo!D24+$B15*(Modelo!F24-Modelo!D24)))</x:f>
        <x:v>0.24968862480269832</x:v>
      </x:c>
      <x:c r="E15" s="23" t="n">
        <x:f>((1-$A15)*(Modelo!C8+$B15*(Modelo!E8-Modelo!C8))+$A15*(Modelo!D8+$B15*(Modelo!F8-Modelo!D8)))/((1-$A15)*(Modelo!C24+$B15*(Modelo!E24-Modelo!C24))+$A15*(Modelo!D24+$B15*(Modelo!F24-Modelo!D24)))</x:f>
        <x:v>0.1765074937552258</x:v>
      </x:c>
      <x:c r="F15" s="23" t="n">
        <x:f>((1-$A15)*(Modelo!C11+$B15*(Modelo!E11-Modelo!C11))+$A15*(Modelo!D11+$B15*(Modelo!F11-Modelo!D11)))/((1-$A15)*(Modelo!C24+$B15*(Modelo!E24-Modelo!C24))+$A15*(Modelo!D24+$B15*(Modelo!F24-Modelo!D24)))</x:f>
        <x:v>0.05866675234456049</x:v>
      </x:c>
      <x:c r="G15" s="23" t="n">
        <x:f>((1-$A15)*(Modelo!C10+$B15*(Modelo!E10-Modelo!C10))+$A15*(Modelo!D10+$B15*(Modelo!F10-Modelo!D10)))/((1-$A15)*(Modelo!C24+$B15*(Modelo!E24-Modelo!C24))+$A15*(Modelo!D24+$B15*(Modelo!F24-Modelo!D24)))</x:f>
        <x:v>0.028413306515578794</x:v>
      </x:c>
      <x:c r="H15" s="25" t="n">
        <x:f>(C15-D15)*100</x:f>
        <x:v>3.9916777215117882</x:v>
      </x:c>
      <x:c r="I15" s="23" t="n">
        <x:f>((1-$A15)*(Modelo!C23+$B15*(Modelo!E23-Modelo!C23))+$A15*(Modelo!D23+$B15*(Modelo!F23-Modelo!D23)))/((1-$A15)*(Modelo!C24+$B15*(Modelo!E24-Modelo!C24))+$A15*(Modelo!D24+$B15*(Modelo!F24-Modelo!D24)))</x:f>
        <x:v>0.04495146161566223</x:v>
      </x:c>
      <x:c r="J15" s="23" t="n">
        <x:f>((1-$A15)*(Modelo!C24+$B15*(Modelo!E24-Modelo!C24))+$A15*(Modelo!D24+$B15*(Modelo!F24-Modelo!D24)))/SUM(Pesos!$B$17:$U$17)</x:f>
        <x:v>0.7311896474752196</x:v>
      </x:c>
      <x:c r="K15" s="23" t="n">
        <x:f>1-SUM(C15:G15)-I15</x:f>
        <x:v>0.1521669589484581</x:v>
      </x:c>
      <x:c r="L15" s="44"/>
      <x:c r="M15" s="44"/>
      <x:c r="N15" s="44"/>
      <x:c r="O15" s="44"/>
    </x:row>
    <x:row r="16" ht="23" customHeight="1">
      <x:c r="A16" s="22" t="n">
        <x:v>0.75</x:v>
      </x:c>
      <x:c r="B16" s="22" t="n">
        <x:v>0.5</x:v>
      </x:c>
      <x:c r="C16" s="22" t="n">
        <x:f>((1-$A16)*(Modelo!C6+$B16*(Modelo!E6-Modelo!C6))+$A16*(Modelo!D6+$B16*(Modelo!F6-Modelo!D6)))/((1-$A16)*(Modelo!C24+$B16*(Modelo!E24-Modelo!C24))+$A16*(Modelo!D24+$B16*(Modelo!F24-Modelo!D24)))</x:f>
        <x:v>0.2879652885253757</x:v>
      </x:c>
      <x:c r="D16" s="22" t="n">
        <x:f>((1-$A16)*(Modelo!C7+$B16*(Modelo!E7-Modelo!C7))+$A16*(Modelo!D7+$B16*(Modelo!F7-Modelo!D7)))/((1-$A16)*(Modelo!C24+$B16*(Modelo!E24-Modelo!C24))+$A16*(Modelo!D24+$B16*(Modelo!F24-Modelo!D24)))</x:f>
        <x:v>0.2492487068523923</x:v>
      </x:c>
      <x:c r="E16" s="22" t="n">
        <x:f>((1-$A16)*(Modelo!C8+$B16*(Modelo!E8-Modelo!C8))+$A16*(Modelo!D8+$B16*(Modelo!F8-Modelo!D8)))/((1-$A16)*(Modelo!C24+$B16*(Modelo!E24-Modelo!C24))+$A16*(Modelo!D24+$B16*(Modelo!F24-Modelo!D24)))</x:f>
        <x:v>0.1681800799164832</x:v>
      </x:c>
      <x:c r="F16" s="22" t="n">
        <x:f>((1-$A16)*(Modelo!C11+$B16*(Modelo!E11-Modelo!C11))+$A16*(Modelo!D11+$B16*(Modelo!F11-Modelo!D11)))/((1-$A16)*(Modelo!C24+$B16*(Modelo!E24-Modelo!C24))+$A16*(Modelo!D24+$B16*(Modelo!F24-Modelo!D24)))</x:f>
        <x:v>0.06354126663538155</x:v>
      </x:c>
      <x:c r="G16" s="22" t="n">
        <x:f>((1-$A16)*(Modelo!C10+$B16*(Modelo!E10-Modelo!C10))+$A16*(Modelo!D10+$B16*(Modelo!F10-Modelo!D10)))/((1-$A16)*(Modelo!C24+$B16*(Modelo!E24-Modelo!C24))+$A16*(Modelo!D24+$B16*(Modelo!F24-Modelo!D24)))</x:f>
        <x:v>0.027820608110189167</x:v>
      </x:c>
      <x:c r="H16" s="24" t="n">
        <x:f>(C16-D16)*100</x:f>
        <x:v>3.871658167298336</x:v>
      </x:c>
      <x:c r="I16" s="22" t="n">
        <x:f>((1-$A16)*(Modelo!C23+$B16*(Modelo!E23-Modelo!C23))+$A16*(Modelo!D23+$B16*(Modelo!F23-Modelo!D23)))/((1-$A16)*(Modelo!C24+$B16*(Modelo!E24-Modelo!C24))+$A16*(Modelo!D24+$B16*(Modelo!F24-Modelo!D24)))</x:f>
        <x:v>0.04178959750735139</x:v>
      </x:c>
      <x:c r="J16" s="22" t="n">
        <x:f>((1-$A16)*(Modelo!C24+$B16*(Modelo!E24-Modelo!C24))+$A16*(Modelo!D24+$B16*(Modelo!F24-Modelo!D24)))/SUM(Pesos!$B$17:$U$17)</x:f>
        <x:v>0.7865125613250994</x:v>
      </x:c>
      <x:c r="K16" s="22" t="n">
        <x:f>1-SUM(C16:G16)-I16</x:f>
        <x:v>0.1614544524528268</x:v>
      </x:c>
      <x:c r="L16" s="44"/>
      <x:c r="M16" s="44"/>
      <x:c r="N16" s="44"/>
      <x:c r="O16" s="44"/>
    </x:row>
    <x:row r="17" ht="23" customHeight="1">
      <x:c r="A17" s="23" t="n">
        <x:v>0.75</x:v>
      </x:c>
      <x:c r="B17" s="23" t="n">
        <x:v>1</x:v>
      </x:c>
      <x:c r="C17" s="23" t="n">
        <x:f>((1-$A17)*(Modelo!C6+$B17*(Modelo!E6-Modelo!C6))+$A17*(Modelo!D6+$B17*(Modelo!F6-Modelo!D6)))/((1-$A17)*(Modelo!C24+$B17*(Modelo!E24-Modelo!C24))+$A17*(Modelo!D24+$B17*(Modelo!F24-Modelo!D24)))</x:f>
        <x:v>0.28654074175617744</x:v>
      </x:c>
      <x:c r="D17" s="23" t="n">
        <x:f>((1-$A17)*(Modelo!C7+$B17*(Modelo!E7-Modelo!C7))+$A17*(Modelo!D7+$B17*(Modelo!F7-Modelo!D7)))/((1-$A17)*(Modelo!C24+$B17*(Modelo!E24-Modelo!C24))+$A17*(Modelo!D24+$B17*(Modelo!F24-Modelo!D24)))</x:f>
        <x:v>0.24886660909043304</x:v>
      </x:c>
      <x:c r="E17" s="23" t="n">
        <x:f>((1-$A17)*(Modelo!C8+$B17*(Modelo!E8-Modelo!C8))+$A17*(Modelo!D8+$B17*(Modelo!F8-Modelo!D8)))/((1-$A17)*(Modelo!C24+$B17*(Modelo!E24-Modelo!C24))+$A17*(Modelo!D24+$B17*(Modelo!F24-Modelo!D24)))</x:f>
        <x:v>0.16094717162420089</x:v>
      </x:c>
      <x:c r="F17" s="23" t="n">
        <x:f>((1-$A17)*(Modelo!C11+$B17*(Modelo!E11-Modelo!C11))+$A17*(Modelo!D11+$B17*(Modelo!F11-Modelo!D11)))/((1-$A17)*(Modelo!C24+$B17*(Modelo!E24-Modelo!C24))+$A17*(Modelo!D24+$B17*(Modelo!F24-Modelo!D24)))</x:f>
        <x:v>0.06777510387677073</x:v>
      </x:c>
      <x:c r="G17" s="23" t="n">
        <x:f>((1-$A17)*(Modelo!C10+$B17*(Modelo!E10-Modelo!C10))+$A17*(Modelo!D10+$B17*(Modelo!F10-Modelo!D10)))/((1-$A17)*(Modelo!C24+$B17*(Modelo!E24-Modelo!C24))+$A17*(Modelo!D24+$B17*(Modelo!F24-Modelo!D24)))</x:f>
        <x:v>0.02730581044380918</x:v>
      </x:c>
      <x:c r="H17" s="25" t="n">
        <x:f>(C17-D17)*100</x:f>
        <x:v>3.76741326657444</x:v>
      </x:c>
      <x:c r="I17" s="23" t="n">
        <x:f>((1-$A17)*(Modelo!C23+$B17*(Modelo!E23-Modelo!C23))+$A17*(Modelo!D23+$B17*(Modelo!F23-Modelo!D23)))/((1-$A17)*(Modelo!C24+$B17*(Modelo!E24-Modelo!C24))+$A17*(Modelo!D24+$B17*(Modelo!F24-Modelo!D24)))</x:f>
        <x:v>0.03904330993585197</x:v>
      </x:c>
      <x:c r="J17" s="23" t="n">
        <x:f>((1-$A17)*(Modelo!C24+$B17*(Modelo!E24-Modelo!C24))+$A17*(Modelo!D24+$B17*(Modelo!F24-Modelo!D24)))/SUM(Pesos!$B$17:$U$17)</x:f>
        <x:v>0.8418354751749793</x:v>
      </x:c>
      <x:c r="K17" s="23" t="n">
        <x:f>1-SUM(C17:G17)-I17</x:f>
        <x:v>0.16952125327275663</x:v>
      </x:c>
      <x:c r="L17" s="44"/>
      <x:c r="M17" s="44"/>
      <x:c r="N17" s="44"/>
      <x:c r="O17" s="44"/>
    </x:row>
    <x:row r="18" ht="23" customHeight="1">
      <x:c r="A18" s="22" t="n">
        <x:v>1</x:v>
      </x:c>
      <x:c r="B18" s="22" t="n">
        <x:v>0</x:v>
      </x:c>
      <x:c r="C18" s="22" t="n">
        <x:f>((1-$A18)*(Modelo!C6+$B18*(Modelo!E6-Modelo!C6))+$A18*(Modelo!D6+$B18*(Modelo!F6-Modelo!D6)))/((1-$A18)*(Modelo!C24+$B18*(Modelo!E24-Modelo!C24))+$A18*(Modelo!D24+$B18*(Modelo!F24-Modelo!D24)))</x:f>
        <x:v>0.27074178996486487</x:v>
      </x:c>
      <x:c r="D18" s="22" t="n">
        <x:f>((1-$A18)*(Modelo!C7+$B18*(Modelo!E7-Modelo!C7))+$A18*(Modelo!D7+$B18*(Modelo!F7-Modelo!D7)))/((1-$A18)*(Modelo!C24+$B18*(Modelo!E24-Modelo!C24))+$A18*(Modelo!D24+$B18*(Modelo!F24-Modelo!D24)))</x:f>
        <x:v>0.26589527540662095</x:v>
      </x:c>
      <x:c r="E18" s="22" t="n">
        <x:f>((1-$A18)*(Modelo!C8+$B18*(Modelo!E8-Modelo!C8))+$A18*(Modelo!D8+$B18*(Modelo!F8-Modelo!D8)))/((1-$A18)*(Modelo!C24+$B18*(Modelo!E24-Modelo!C24))+$A18*(Modelo!D24+$B18*(Modelo!F24-Modelo!D24)))</x:f>
        <x:v>0.1823540249471191</x:v>
      </x:c>
      <x:c r="F18" s="22" t="n">
        <x:f>((1-$A18)*(Modelo!C11+$B18*(Modelo!E11-Modelo!C11))+$A18*(Modelo!D11+$B18*(Modelo!F11-Modelo!D11)))/((1-$A18)*(Modelo!C24+$B18*(Modelo!E24-Modelo!C24))+$A18*(Modelo!D24+$B18*(Modelo!F24-Modelo!D24)))</x:f>
        <x:v>0.0575248142480254</x:v>
      </x:c>
      <x:c r="G18" s="22" t="n">
        <x:f>((1-$A18)*(Modelo!C10+$B18*(Modelo!E10-Modelo!C10))+$A18*(Modelo!D10+$B18*(Modelo!F10-Modelo!D10)))/((1-$A18)*(Modelo!C24+$B18*(Modelo!E24-Modelo!C24))+$A18*(Modelo!D24+$B18*(Modelo!F24-Modelo!D24)))</x:f>
        <x:v>0.028001035829379697</x:v>
      </x:c>
      <x:c r="H18" s="24" t="n">
        <x:f>(C18-D18)*100</x:f>
        <x:v>0.48465145582439195</x:v>
      </x:c>
      <x:c r="I18" s="22" t="n">
        <x:f>((1-$A18)*(Modelo!C23+$B18*(Modelo!E23-Modelo!C23))+$A18*(Modelo!D23+$B18*(Modelo!F23-Modelo!D23)))/((1-$A18)*(Modelo!C24+$B18*(Modelo!E24-Modelo!C24))+$A18*(Modelo!D24+$B18*(Modelo!F24-Modelo!D24)))</x:f>
        <x:v>0.04517567622081747</x:v>
      </x:c>
      <x:c r="J18" s="22" t="n">
        <x:f>((1-$A18)*(Modelo!C24+$B18*(Modelo!E24-Modelo!C24))+$A18*(Modelo!D24+$B18*(Modelo!F24-Modelo!D24)))/SUM(Pesos!$B$17:$U$17)</x:f>
        <x:v>0.7314228372368958</x:v>
      </x:c>
      <x:c r="K18" s="22" t="n">
        <x:f>1-SUM(C18:G18)-I18</x:f>
        <x:v>0.15030738338317245</x:v>
      </x:c>
      <x:c r="L18" s="44"/>
      <x:c r="M18" s="44"/>
      <x:c r="N18" s="44"/>
      <x:c r="O18" s="44"/>
    </x:row>
    <x:row r="19" ht="23" customHeight="1">
      <x:c r="A19" s="23" t="n">
        <x:v>1</x:v>
      </x:c>
      <x:c r="B19" s="23" t="n">
        <x:v>0.5</x:v>
      </x:c>
      <x:c r="C19" s="23" t="n">
        <x:f>((1-$A19)*(Modelo!C6+$B19*(Modelo!E6-Modelo!C6))+$A19*(Modelo!D6+$B19*(Modelo!F6-Modelo!D6)))/((1-$A19)*(Modelo!C24+$B19*(Modelo!E24-Modelo!C24))+$A19*(Modelo!D24+$B19*(Modelo!F24-Modelo!D24)))</x:f>
        <x:v>0.26964612326602555</x:v>
      </x:c>
      <x:c r="D19" s="23" t="n">
        <x:f>((1-$A19)*(Modelo!C7+$B19*(Modelo!E7-Modelo!C7))+$A19*(Modelo!D7+$B19*(Modelo!F7-Modelo!D7)))/((1-$A19)*(Modelo!C24+$B19*(Modelo!E24-Modelo!C24))+$A19*(Modelo!D24+$B19*(Modelo!F24-Modelo!D24)))</x:f>
        <x:v>0.2652826980693889</x:v>
      </x:c>
      <x:c r="E19" s="23" t="n">
        <x:f>((1-$A19)*(Modelo!C8+$B19*(Modelo!E8-Modelo!C8))+$A19*(Modelo!D8+$B19*(Modelo!F8-Modelo!D8)))/((1-$A19)*(Modelo!C24+$B19*(Modelo!E24-Modelo!C24))+$A19*(Modelo!D24+$B19*(Modelo!F24-Modelo!D24)))</x:f>
        <x:v>0.17371050260401966</x:v>
      </x:c>
      <x:c r="F19" s="23" t="n">
        <x:f>((1-$A19)*(Modelo!C11+$B19*(Modelo!E11-Modelo!C11))+$A19*(Modelo!D11+$B19*(Modelo!F11-Modelo!D11)))/((1-$A19)*(Modelo!C24+$B19*(Modelo!E24-Modelo!C24))+$A19*(Modelo!D24+$B19*(Modelo!F24-Modelo!D24)))</x:f>
        <x:v>0.062374482378753385</x:v>
      </x:c>
      <x:c r="G19" s="23" t="n">
        <x:f>((1-$A19)*(Modelo!C10+$B19*(Modelo!E10-Modelo!C10))+$A19*(Modelo!D10+$B19*(Modelo!F10-Modelo!D10)))/((1-$A19)*(Modelo!C24+$B19*(Modelo!E24-Modelo!C24))+$A19*(Modelo!D24+$B19*(Modelo!F24-Modelo!D24)))</x:f>
        <x:v>0.027414452175230235</x:v>
      </x:c>
      <x:c r="H19" s="25" t="n">
        <x:f>(C19-D19)*100</x:f>
        <x:v>0.4363425196636628</x:v>
      </x:c>
      <x:c r="I19" s="23" t="n">
        <x:f>((1-$A19)*(Modelo!C23+$B19*(Modelo!E23-Modelo!C23))+$A19*(Modelo!D23+$B19*(Modelo!F23-Modelo!D23)))/((1-$A19)*(Modelo!C24+$B19*(Modelo!E24-Modelo!C24))+$A19*(Modelo!D24+$B19*(Modelo!F24-Modelo!D24)))</x:f>
        <x:v>0.04201753664511436</x:v>
      </x:c>
      <x:c r="J19" s="23" t="n">
        <x:f>((1-$A19)*(Modelo!C24+$B19*(Modelo!E24-Modelo!C24))+$A19*(Modelo!D24+$B19*(Modelo!F24-Modelo!D24)))/SUM(Pesos!$B$17:$U$17)</x:f>
        <x:v>0.7863983449245767</x:v>
      </x:c>
      <x:c r="K19" s="23" t="n">
        <x:f>1-SUM(C19:G19)-I19</x:f>
        <x:v>0.15955420486146793</x:v>
      </x:c>
      <x:c r="L19" s="44"/>
      <x:c r="M19" s="44"/>
      <x:c r="N19" s="44"/>
      <x:c r="O19" s="44"/>
    </x:row>
    <x:row r="20" ht="23" customHeight="1">
      <x:c r="A20" s="22" t="n">
        <x:v>1</x:v>
      </x:c>
      <x:c r="B20" s="22" t="n">
        <x:v>1</x:v>
      </x:c>
      <x:c r="C20" s="22" t="n">
        <x:f>((1-$A20)*(Modelo!C6+$B20*(Modelo!E6-Modelo!C6))+$A20*(Modelo!D6+$B20*(Modelo!F6-Modelo!D6)))/((1-$A20)*(Modelo!C24+$B20*(Modelo!E24-Modelo!C24))+$A20*(Modelo!D24+$B20*(Modelo!F24-Modelo!D24)))</x:f>
        <x:v>0.2686936386564278</x:v>
      </x:c>
      <x:c r="D20" s="22" t="n">
        <x:f>((1-$A20)*(Modelo!C7+$B20*(Modelo!E7-Modelo!C7))+$A20*(Modelo!D7+$B20*(Modelo!F7-Modelo!D7)))/((1-$A20)*(Modelo!C24+$B20*(Modelo!E24-Modelo!C24))+$A20*(Modelo!D24+$B20*(Modelo!F24-Modelo!D24)))</x:f>
        <x:v>0.26475017254267547</x:v>
      </x:c>
      <x:c r="E20" s="22" t="n">
        <x:f>((1-$A20)*(Modelo!C8+$B20*(Modelo!E8-Modelo!C8))+$A20*(Modelo!D8+$B20*(Modelo!F8-Modelo!D8)))/((1-$A20)*(Modelo!C24+$B20*(Modelo!E24-Modelo!C24))+$A20*(Modelo!D24+$B20*(Modelo!F24-Modelo!D24)))</x:f>
        <x:v>0.16619651864043222</x:v>
      </x:c>
      <x:c r="F20" s="22" t="n">
        <x:f>((1-$A20)*(Modelo!C11+$B20*(Modelo!E11-Modelo!C11))+$A20*(Modelo!D11+$B20*(Modelo!F11-Modelo!D11)))/((1-$A20)*(Modelo!C24+$B20*(Modelo!E24-Modelo!C24))+$A20*(Modelo!D24+$B20*(Modelo!F24-Modelo!D24)))</x:f>
        <x:v>0.06659039426242004</x:v>
      </x:c>
      <x:c r="G20" s="22" t="n">
        <x:f>((1-$A20)*(Modelo!C10+$B20*(Modelo!E10-Modelo!C10))+$A20*(Modelo!D10+$B20*(Modelo!F10-Modelo!D10)))/((1-$A20)*(Modelo!C24+$B20*(Modelo!E24-Modelo!C24))+$A20*(Modelo!D24+$B20*(Modelo!F24-Modelo!D24)))</x:f>
        <x:v>0.026904523468433934</x:v>
      </x:c>
      <x:c r="H20" s="24" t="n">
        <x:f>(C20-D20)*100</x:f>
        <x:v>0.39434661137523475</x:v>
      </x:c>
      <x:c r="I20" s="22" t="n">
        <x:f>((1-$A20)*(Modelo!C23+$B20*(Modelo!E23-Modelo!C23))+$A20*(Modelo!D23+$B20*(Modelo!F23-Modelo!D23)))/((1-$A20)*(Modelo!C24+$B20*(Modelo!E24-Modelo!C24))+$A20*(Modelo!D24+$B20*(Modelo!F24-Modelo!D24)))</x:f>
        <x:v>0.039272103801344466</x:v>
      </x:c>
      <x:c r="J20" s="22" t="n">
        <x:f>((1-$A20)*(Modelo!C24+$B20*(Modelo!E24-Modelo!C24))+$A20*(Modelo!D24+$B20*(Modelo!F24-Modelo!D24)))/SUM(Pesos!$B$17:$U$17)</x:f>
        <x:v>0.8413738526122577</x:v>
      </x:c>
      <x:c r="K20" s="22" t="n">
        <x:f>1-SUM(C20:G20)-I20</x:f>
        <x:v>0.16759264862826598</x:v>
      </x:c>
      <x:c r="L20" s="44"/>
      <x:c r="M20" s="44"/>
      <x:c r="N20" s="44"/>
      <x:c r="O20" s="44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44"/>
      <x:c r="M21" s="44"/>
      <x:c r="N21" s="44"/>
      <x:c r="O21" s="44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44"/>
      <x:c r="M22" s="44"/>
      <x:c r="N22" s="44"/>
      <x:c r="O22" s="44"/>
    </x:row>
    <x:row r="23" ht="23" customHeight="1">
      <x:c r="A23" s="2" t="str">
        <x:v>Estos escenarios no son intervalos de confianza. J mide apoyo asignado, no participación prevista.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44"/>
      <x:c r="M23" s="44"/>
      <x:c r="N23" s="44"/>
      <x:c r="O23" s="44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44"/>
      <x:c r="M24" s="44"/>
      <x:c r="N24" s="44"/>
      <x:c r="O24" s="44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44"/>
      <x:c r="M25" s="44"/>
      <x:c r="N25" s="44"/>
      <x:c r="O25" s="44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44"/>
      <x:c r="M26" s="44"/>
      <x:c r="N26" s="44"/>
      <x:c r="O26" s="44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44"/>
      <x:c r="M27" s="44"/>
      <x:c r="N27" s="44"/>
      <x:c r="O27" s="44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44"/>
      <x:c r="M28" s="44"/>
      <x:c r="N28" s="44"/>
      <x:c r="O28" s="44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44"/>
      <x:c r="M29" s="44"/>
      <x:c r="N29" s="44"/>
      <x:c r="O29" s="44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44"/>
      <x:c r="M30" s="44"/>
      <x:c r="N30" s="44"/>
      <x:c r="O30" s="44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44"/>
      <x:c r="M31" s="44"/>
      <x:c r="N31" s="44"/>
      <x:c r="O31" s="44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44"/>
      <x:c r="M32" s="44"/>
      <x:c r="N32" s="44"/>
      <x:c r="O32" s="44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44"/>
      <x:c r="M33" s="44"/>
      <x:c r="N33" s="44"/>
      <x:c r="O33" s="44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44"/>
      <x:c r="M34" s="44"/>
      <x:c r="N34" s="44"/>
      <x:c r="O34" s="44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44"/>
      <x:c r="M35" s="44"/>
      <x:c r="N35" s="44"/>
      <x:c r="O35" s="44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44"/>
      <x:c r="M36" s="44"/>
      <x:c r="N36" s="44"/>
      <x:c r="O36" s="4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44"/>
      <x:c r="M37" s="44"/>
      <x:c r="N37" s="44"/>
      <x:c r="O37" s="44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44"/>
      <x:c r="M38" s="44"/>
      <x:c r="N38" s="44"/>
      <x:c r="O38" s="44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44"/>
      <x:c r="M39" s="44"/>
      <x:c r="N39" s="44"/>
      <x:c r="O39" s="44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44"/>
      <x:c r="M40" s="44"/>
      <x:c r="N40" s="44"/>
      <x:c r="O40" s="44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44"/>
      <x:c r="M41" s="44"/>
      <x:c r="N41" s="44"/>
      <x:c r="O41" s="44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44"/>
      <x:c r="M42" s="44"/>
      <x:c r="N42" s="44"/>
      <x:c r="O42" s="44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44"/>
      <x:c r="M43" s="44"/>
      <x:c r="N43" s="44"/>
      <x:c r="O43" s="44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44"/>
      <x:c r="M44" s="44"/>
      <x:c r="N44" s="44"/>
      <x:c r="O44" s="44"/>
    </x:row>
  </x:sheetData>
  <x:pageMargins left="0.7" right="0.7" top="0.75" bottom="0.75" header="0.3" footer="0.3"/>
  <x:drawing xmlns:r="http://schemas.openxmlformats.org/officeDocument/2006/relationships" r:id="R4e93e1c7ef854fe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Cálculo del apoyo declarado y latente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48" customHeight="1">
      <x:c r="A5" s="8" t="str">
        <x:v>Respuesta</x:v>
      </x:c>
      <x:c r="B5" s="8" t="str">
        <x:v>Directo / muestra</x:v>
      </x:c>
      <x:c r="C5" s="8" t="str">
        <x:v>Directo sin ajuste</x:v>
      </x:c>
      <x:c r="D5" s="8" t="str">
        <x:v>Directo ajustado</x:v>
      </x:c>
      <x:c r="E5" s="8" t="str">
        <x:v>Simpatía sin ajuste</x:v>
      </x:c>
      <x:c r="F5" s="8" t="str">
        <x:v>Simpatía ajustada</x:v>
      </x:c>
      <x:c r="G5" s="8" t="str">
        <x:v>Apoyo activo</x:v>
      </x:c>
      <x:c r="H5" s="8" t="str">
        <x:v>Cuota válida activa</x:v>
      </x:c>
    </x:row>
    <x:row r="6" ht="23" customHeight="1">
      <x:c r="A6" s="9" t="str">
        <x:v>PSOE</x:v>
      </x:c>
      <x:c r="B6" s="10" t="n">
        <x:f>C6/SUM(Pesos!$B$17:$U$17)</x:f>
        <x:v>0.25294570270921346</x:v>
      </x:c>
      <x:c r="C6" s="14" t="n">
        <x:f>SUMPRODUCT(Cruces!B6:U6,Pesos!$B$17:$U$17)</x:f>
        <x:v>1271.0530507758003</x:v>
      </x:c>
      <x:c r="D6" s="14" t="n">
        <x:f>SUMPRODUCT(Cruces!B6:U6,Pesos!$B$19:$U$19)</x:f>
        <x:v>995.0850094929515</x:v>
      </x:c>
      <x:c r="E6" s="14" t="n">
        <x:f>SUMPRODUCT(Cruces!B27:U27,Pesos!$B$17:$U$17)</x:f>
        <x:v>1440.4938458663385</x:v>
      </x:c>
      <x:c r="F6" s="14" t="n">
        <x:f>SUMPRODUCT(Cruces!B27:U27,Pesos!$B$19:$U$19)</x:f>
        <x:v>1136.0116043017954</x:v>
      </x:c>
      <x:c r="G6" s="14" t="n">
        <x:f>IF(AND(ISNUMBER(Resumen!$B$5),ISNUMBER(Resumen!$B$6),Resumen!$B$5&gt;=0,Resumen!$B$5&lt;=1,Resumen!$B$6&gt;=0,Resumen!$B$6&lt;=1),(1-Resumen!$B$5)*(C6+Resumen!$B$6*(E6-C6))+Resumen!$B$5*(D6+Resumen!$B$6*(F6-D6)),NA())</x:f>
        <x:v>995.0850094929515</x:v>
      </x:c>
      <x:c r="H6" s="10" t="n">
        <x:f>G6/$G$24</x:f>
        <x:v>0.27074178996486487</x:v>
      </x:c>
    </x:row>
    <x:row r="7" ht="23" customHeight="1">
      <x:c r="A7" s="2" t="str">
        <x:v>PP</x:v>
      </x:c>
      <x:c r="B7" s="11" t="n">
        <x:f>C7/SUM(Pesos!$B$17:$U$17)</x:f>
        <x:v>0.14683331995483995</x:v>
      </x:c>
      <x:c r="C7" s="13" t="n">
        <x:f>SUMPRODUCT(Cruces!B7:U7,Pesos!$B$17:$U$17)</x:f>
        <x:v>737.8379521184902</x:v>
      </x:c>
      <x:c r="D7" s="13" t="n">
        <x:f>SUMPRODUCT(Cruces!B7:U7,Pesos!$B$19:$U$19)</x:f>
        <x:v>977.2721185246834</x:v>
      </x:c>
      <x:c r="E7" s="13" t="n">
        <x:f>SUMPRODUCT(Cruces!B28:U28,Pesos!$B$17:$U$17)</x:f>
        <x:v>853.0312465867894</x:v>
      </x:c>
      <x:c r="F7" s="13" t="n">
        <x:f>SUMPRODUCT(Cruces!B28:U28,Pesos!$B$19:$U$19)</x:f>
        <x:v>1119.3389979505828</x:v>
      </x:c>
      <x:c r="G7" s="13" t="n">
        <x:f>IF(AND(ISNUMBER(Resumen!$B$5),ISNUMBER(Resumen!$B$6),Resumen!$B$5&gt;=0,Resumen!$B$5&lt;=1,Resumen!$B$6&gt;=0,Resumen!$B$6&lt;=1),(1-Resumen!$B$5)*(C7+Resumen!$B$6*(E7-C7))+Resumen!$B$5*(D7+Resumen!$B$6*(F7-D7)),NA())</x:f>
        <x:v>977.2721185246834</x:v>
      </x:c>
      <x:c r="H7" s="11" t="n">
        <x:f>G7/$G$24</x:f>
        <x:v>0.26589527540662095</x:v>
      </x:c>
    </x:row>
    <x:row r="8" ht="23" customHeight="1">
      <x:c r="A8" s="9" t="str">
        <x:v>VOX</x:v>
      </x:c>
      <x:c r="B8" s="10" t="n">
        <x:f>C8/SUM(Pesos!$B$17:$U$17)</x:f>
        <x:v>0.1161081136173038</x:v>
      </x:c>
      <x:c r="C8" s="14" t="n">
        <x:f>SUMPRODUCT(Cruces!B8:U8,Pesos!$B$17:$U$17)</x:f>
        <x:v>583.4436815981602</x:v>
      </x:c>
      <x:c r="D8" s="14" t="n">
        <x:f>SUMPRODUCT(Cruces!B8:U8,Pesos!$B$19:$U$19)</x:f>
        <x:v>670.2244107536201</x:v>
      </x:c>
      <x:c r="E8" s="14" t="n">
        <x:f>SUMPRODUCT(Cruces!B29:U29,Pesos!$B$17:$U$17)</x:f>
        <x:v>615.3817279912602</x:v>
      </x:c>
      <x:c r="F8" s="14" t="n">
        <x:f>SUMPRODUCT(Cruces!B29:U29,Pesos!$B$19:$U$19)</x:f>
        <x:v>702.6633556126211</x:v>
      </x:c>
      <x:c r="G8" s="14" t="n">
        <x:f>IF(AND(ISNUMBER(Resumen!$B$5),ISNUMBER(Resumen!$B$6),Resumen!$B$5&gt;=0,Resumen!$B$5&lt;=1,Resumen!$B$6&gt;=0,Resumen!$B$6&lt;=1),(1-Resumen!$B$5)*(C8+Resumen!$B$6*(E8-C8))+Resumen!$B$5*(D8+Resumen!$B$6*(F8-D8)),NA())</x:f>
        <x:v>670.2244107536201</x:v>
      </x:c>
      <x:c r="H8" s="10" t="n">
        <x:f>G8/$G$24</x:f>
        <x:v>0.1823540249471191</x:v>
      </x:c>
    </x:row>
    <x:row r="9" ht="23" customHeight="1">
      <x:c r="A9" s="2" t="str">
        <x:v>PACMA</x:v>
      </x:c>
      <x:c r="B9" s="11" t="n">
        <x:f>C9/SUM(Pesos!$B$17:$U$17)</x:f>
        <x:v>0.006856651187196634</x:v>
      </x:c>
      <x:c r="C9" s="13" t="n">
        <x:f>SUMPRODUCT(Cruces!B9:U9,Pesos!$B$17:$U$17)</x:f>
        <x:v>34.45469646745</x:v>
      </x:c>
      <x:c r="D9" s="13" t="n">
        <x:f>SUMPRODUCT(Cruces!B9:U9,Pesos!$B$19:$U$19)</x:f>
        <x:v>33.746530709007224</x:v>
      </x:c>
      <x:c r="E9" s="13" t="n">
        <x:f>SUMPRODUCT(Cruces!B30:U30,Pesos!$B$17:$U$17)</x:f>
        <x:v>37.793937407689995</x:v>
      </x:c>
      <x:c r="F9" s="13" t="n">
        <x:f>SUMPRODUCT(Cruces!B30:U30,Pesos!$B$19:$U$19)</x:f>
        <x:v>36.933786154058936</x:v>
      </x:c>
      <x:c r="G9" s="13" t="n">
        <x:f>IF(AND(ISNUMBER(Resumen!$B$5),ISNUMBER(Resumen!$B$6),Resumen!$B$5&gt;=0,Resumen!$B$5&lt;=1,Resumen!$B$6&gt;=0,Resumen!$B$6&lt;=1),(1-Resumen!$B$5)*(C9+Resumen!$B$6*(E9-C9))+Resumen!$B$5*(D9+Resumen!$B$6*(F9-D9)),NA())</x:f>
        <x:v>33.746530709007224</x:v>
      </x:c>
      <x:c r="H9" s="11" t="n">
        <x:f>G9/$G$24</x:f>
        <x:v>0.00918172421662394</x:v>
      </x:c>
    </x:row>
    <x:row r="10" ht="23" customHeight="1">
      <x:c r="A10" s="9" t="str">
        <x:v>Podemos</x:v>
      </x:c>
      <x:c r="B10" s="10" t="n">
        <x:f>C10/SUM(Pesos!$B$17:$U$17)</x:f>
        <x:v>0.02166027108323505</x:v>
      </x:c>
      <x:c r="C10" s="14" t="n">
        <x:f>SUMPRODUCT(Cruces!B10:U10,Pesos!$B$17:$U$17)</x:f>
        <x:v>108.84293880503998</x:v>
      </x:c>
      <x:c r="D10" s="14" t="n">
        <x:f>SUMPRODUCT(Cruces!B10:U10,Pesos!$B$19:$U$19)</x:f>
        <x:v>102.91507272559107</x:v>
      </x:c>
      <x:c r="E10" s="14" t="n">
        <x:f>SUMPRODUCT(Cruces!B31:U31,Pesos!$B$17:$U$17)</x:f>
        <x:v>120.78958756951997</x:v>
      </x:c>
      <x:c r="F10" s="14" t="n">
        <x:f>SUMPRODUCT(Cruces!B31:U31,Pesos!$B$19:$U$19)</x:f>
        <x:v>113.74981194635653</x:v>
      </x:c>
      <x:c r="G10" s="14" t="n">
        <x:f>IF(AND(ISNUMBER(Resumen!$B$5),ISNUMBER(Resumen!$B$6),Resumen!$B$5&gt;=0,Resumen!$B$5&lt;=1,Resumen!$B$6&gt;=0,Resumen!$B$6&lt;=1),(1-Resumen!$B$5)*(C10+Resumen!$B$6*(E10-C10))+Resumen!$B$5*(D10+Resumen!$B$6*(F10-D10)),NA())</x:f>
        <x:v>102.91507272559107</x:v>
      </x:c>
      <x:c r="H10" s="10" t="n">
        <x:f>G10/$G$24</x:f>
        <x:v>0.028001035829379697</x:v>
      </x:c>
    </x:row>
    <x:row r="11" ht="23" customHeight="1">
      <x:c r="A11" s="2" t="str">
        <x:v>Sumar</x:v>
      </x:c>
      <x:c r="B11" s="11" t="n">
        <x:f>C11/SUM(Pesos!$B$17:$U$17)</x:f>
        <x:v>0.04536119931489235</x:v>
      </x:c>
      <x:c r="C11" s="13" t="n">
        <x:f>SUMPRODUCT(Cruces!B11:U11,Pesos!$B$17:$U$17)</x:f>
        <x:v>227.94018699865006</x:v>
      </x:c>
      <x:c r="D11" s="13" t="n">
        <x:f>SUMPRODUCT(Cruces!B11:U11,Pesos!$B$19:$U$19)</x:f>
        <x:v>211.426837133289</x:v>
      </x:c>
      <x:c r="E11" s="13" t="n">
        <x:f>SUMPRODUCT(Cruces!B32:U32,Pesos!$B$17:$U$17)</x:f>
        <x:v>302.20219217718</x:v>
      </x:c>
      <x:c r="F11" s="13" t="n">
        <x:f>SUMPRODUCT(Cruces!B32:U32,Pesos!$B$19:$U$19)</x:f>
        <x:v>281.5379664193296</x:v>
      </x:c>
      <x:c r="G11" s="13" t="n">
        <x:f>IF(AND(ISNUMBER(Resumen!$B$5),ISNUMBER(Resumen!$B$6),Resumen!$B$5&gt;=0,Resumen!$B$5&lt;=1,Resumen!$B$6&gt;=0,Resumen!$B$6&lt;=1),(1-Resumen!$B$5)*(C11+Resumen!$B$6*(E11-C11))+Resumen!$B$5*(D11+Resumen!$B$6*(F11-D11)),NA())</x:f>
        <x:v>211.426837133289</x:v>
      </x:c>
      <x:c r="H11" s="11" t="n">
        <x:f>G11/$G$24</x:f>
        <x:v>0.0575248142480254</x:v>
      </x:c>
    </x:row>
    <x:row r="12" ht="23" customHeight="1">
      <x:c r="A12" s="9" t="str">
        <x:v>Se Acabó la Fiesta</x:v>
      </x:c>
      <x:c r="B12" s="10" t="n">
        <x:f>C12/SUM(Pesos!$B$17:$U$17)</x:f>
        <x:v>0.01111860371154111</x:v>
      </x:c>
      <x:c r="C12" s="14" t="n">
        <x:f>SUMPRODUCT(Cruces!B12:U12,Pesos!$B$17:$U$17)</x:f>
        <x:v>55.87102297669</x:v>
      </x:c>
      <x:c r="D12" s="14" t="n">
        <x:f>SUMPRODUCT(Cruces!B12:U12,Pesos!$B$19:$U$19)</x:f>
        <x:v>60.894281383980456</x:v>
      </x:c>
      <x:c r="E12" s="14" t="n">
        <x:f>SUMPRODUCT(Cruces!B33:U33,Pesos!$B$17:$U$17)</x:f>
        <x:v>61.85878935630001</x:v>
      </x:c>
      <x:c r="F12" s="14" t="n">
        <x:f>SUMPRODUCT(Cruces!B33:U33,Pesos!$B$19:$U$19)</x:f>
        <x:v>65.90935129279954</x:v>
      </x:c>
      <x:c r="G12" s="14" t="n">
        <x:f>IF(AND(ISNUMBER(Resumen!$B$5),ISNUMBER(Resumen!$B$6),Resumen!$B$5&gt;=0,Resumen!$B$5&lt;=1,Resumen!$B$6&gt;=0,Resumen!$B$6&lt;=1),(1-Resumen!$B$5)*(C12+Resumen!$B$6*(E12-C12))+Resumen!$B$5*(D12+Resumen!$B$6*(F12-D12)),NA())</x:f>
        <x:v>60.894281383980456</x:v>
      </x:c>
      <x:c r="H12" s="10" t="n">
        <x:f>G12/$G$24</x:f>
        <x:v>0.016568058591219084</x:v>
      </x:c>
    </x:row>
    <x:row r="13" ht="23" customHeight="1">
      <x:c r="A13" s="2" t="str">
        <x:v>Coalición de izquierdas</x:v>
      </x:c>
      <x:c r="B13" s="11" t="n">
        <x:f>C13/SUM(Pesos!$B$17:$U$17)</x:f>
        <x:v>0.008239923459145685</x:v>
      </x:c>
      <x:c r="C13" s="13" t="n">
        <x:f>SUMPRODUCT(Cruces!B13:U13,Pesos!$B$17:$U$17)</x:f>
        <x:v>41.40564452659</x:v>
      </x:c>
      <x:c r="D13" s="13" t="n">
        <x:f>SUMPRODUCT(Cruces!B13:U13,Pesos!$B$19:$U$19)</x:f>
        <x:v>37.816283575859714</x:v>
      </x:c>
      <x:c r="E13" s="13" t="n">
        <x:f>SUMPRODUCT(Cruces!B34:U34,Pesos!$B$17:$U$17)</x:f>
        <x:v>42.55287171679</x:v>
      </x:c>
      <x:c r="F13" s="13" t="n">
        <x:f>SUMPRODUCT(Cruces!B34:U34,Pesos!$B$19:$U$19)</x:f>
        <x:v>38.71037756098808</x:v>
      </x:c>
      <x:c r="G13" s="13" t="n">
        <x:f>IF(AND(ISNUMBER(Resumen!$B$5),ISNUMBER(Resumen!$B$6),Resumen!$B$5&gt;=0,Resumen!$B$5&lt;=1,Resumen!$B$6&gt;=0,Resumen!$B$6&lt;=1),(1-Resumen!$B$5)*(C13+Resumen!$B$6*(E13-C13))+Resumen!$B$5*(D13+Resumen!$B$6*(F13-D13)),NA())</x:f>
        <x:v>37.816283575859714</x:v>
      </x:c>
      <x:c r="H13" s="11" t="n">
        <x:f>G13/$G$24</x:f>
        <x:v>0.010289018734554359</x:v>
      </x:c>
    </x:row>
    <x:row r="14" ht="23" customHeight="1">
      <x:c r="A14" s="9" t="str">
        <x:v>Adelante Andalucía</x:v>
      </x:c>
      <x:c r="B14" s="10" t="n">
        <x:f>C14/SUM(Pesos!$B$17:$U$17)</x:f>
        <x:v>0.004339065635672444</x:v>
      </x:c>
      <x:c r="C14" s="14" t="n">
        <x:f>SUMPRODUCT(Cruces!B14:U14,Pesos!$B$17:$U$17)</x:f>
        <x:v>21.80382016641</x:v>
      </x:c>
      <x:c r="D14" s="14" t="n">
        <x:f>SUMPRODUCT(Cruces!B14:U14,Pesos!$B$19:$U$19)</x:f>
        <x:v>20.706566297613907</x:v>
      </x:c>
      <x:c r="E14" s="14" t="n">
        <x:f>SUMPRODUCT(Cruces!B35:U35,Pesos!$B$17:$U$17)</x:f>
        <x:v>27.688798853850003</x:v>
      </x:c>
      <x:c r="F14" s="14" t="n">
        <x:f>SUMPRODUCT(Cruces!B35:U35,Pesos!$B$19:$U$19)</x:f>
        <x:v>25.9677635285407</x:v>
      </x:c>
      <x:c r="G14" s="14" t="n">
        <x:f>IF(AND(ISNUMBER(Resumen!$B$5),ISNUMBER(Resumen!$B$6),Resumen!$B$5&gt;=0,Resumen!$B$5&lt;=1,Resumen!$B$6&gt;=0,Resumen!$B$6&lt;=1),(1-Resumen!$B$5)*(C14+Resumen!$B$6*(E14-C14))+Resumen!$B$5*(D14+Resumen!$B$6*(F14-D14)),NA())</x:f>
        <x:v>20.706566297613907</x:v>
      </x:c>
      <x:c r="H14" s="10" t="n">
        <x:f>G14/$G$24</x:f>
        <x:v>0.005633823010054946</x:v>
      </x:c>
    </x:row>
    <x:row r="15" ht="23" customHeight="1">
      <x:c r="A15" s="2" t="str">
        <x:v>CCa</x:v>
      </x:c>
      <x:c r="B15" s="11" t="n">
        <x:f>C15/SUM(Pesos!$B$17:$U$17)</x:f>
        <x:v>0.0011369725129670549</x:v>
      </x:c>
      <x:c r="C15" s="13" t="n">
        <x:f>SUMPRODUCT(Cruces!B15:U15,Pesos!$B$17:$U$17)</x:f>
        <x:v>5.713290899099999</x:v>
      </x:c>
      <x:c r="D15" s="13" t="n">
        <x:f>SUMPRODUCT(Cruces!B15:U15,Pesos!$B$19:$U$19)</x:f>
        <x:v>5.135620641816044</x:v>
      </x:c>
      <x:c r="E15" s="13" t="n">
        <x:f>SUMPRODUCT(Cruces!B36:U36,Pesos!$B$17:$U$17)</x:f>
        <x:v>8.57408168392</x:v>
      </x:c>
      <x:c r="F15" s="13" t="n">
        <x:f>SUMPRODUCT(Cruces!B36:U36,Pesos!$B$19:$U$19)</x:f>
        <x:v>7.231067710949766</x:v>
      </x:c>
      <x:c r="G15" s="13" t="n">
        <x:f>IF(AND(ISNUMBER(Resumen!$B$5),ISNUMBER(Resumen!$B$6),Resumen!$B$5&gt;=0,Resumen!$B$5&lt;=1,Resumen!$B$6&gt;=0,Resumen!$B$6&lt;=1),(1-Resumen!$B$5)*(C15+Resumen!$B$6*(E15-C15))+Resumen!$B$5*(D15+Resumen!$B$6*(F15-D15)),NA())</x:f>
        <x:v>5.135620641816044</x:v>
      </x:c>
      <x:c r="H15" s="11" t="n">
        <x:f>G15/$G$24</x:f>
        <x:v>0.001397294815901488</x:v>
      </x:c>
    </x:row>
    <x:row r="16" ht="23" customHeight="1">
      <x:c r="A16" s="9" t="str">
        <x:v>ERC</x:v>
      </x:c>
      <x:c r="B16" s="10" t="n">
        <x:f>C16/SUM(Pesos!$B$17:$U$17)</x:f>
        <x:v>0.018257201535102414</x:v>
      </x:c>
      <x:c r="C16" s="14" t="n">
        <x:f>SUMPRODUCT(Cruces!B16:U16,Pesos!$B$17:$U$17)</x:f>
        <x:v>91.74250228910998</x:v>
      </x:c>
      <x:c r="D16" s="14" t="n">
        <x:f>SUMPRODUCT(Cruces!B16:U16,Pesos!$B$19:$U$19)</x:f>
        <x:v>85.87314476313367</x:v>
      </x:c>
      <x:c r="E16" s="14" t="n">
        <x:f>SUMPRODUCT(Cruces!B37:U37,Pesos!$B$17:$U$17)</x:f>
        <x:v>112.33251797880001</x:v>
      </x:c>
      <x:c r="F16" s="14" t="n">
        <x:f>SUMPRODUCT(Cruces!B37:U37,Pesos!$B$19:$U$19)</x:f>
        <x:v>105.59871826439635</x:v>
      </x:c>
      <x:c r="G16" s="14" t="n">
        <x:f>IF(AND(ISNUMBER(Resumen!$B$5),ISNUMBER(Resumen!$B$6),Resumen!$B$5&gt;=0,Resumen!$B$5&lt;=1,Resumen!$B$6&gt;=0,Resumen!$B$6&lt;=1),(1-Resumen!$B$5)*(C16+Resumen!$B$6*(E16-C16))+Resumen!$B$5*(D16+Resumen!$B$6*(F16-D16)),NA())</x:f>
        <x:v>85.87314476313367</x:v>
      </x:c>
      <x:c r="H16" s="10" t="n">
        <x:f>G16/$G$24</x:f>
        <x:v>0.023364284157922945</x:v>
      </x:c>
    </x:row>
    <x:row r="17" ht="23" customHeight="1">
      <x:c r="A17" s="2" t="str">
        <x:v>Junts</x:v>
      </x:c>
      <x:c r="B17" s="11" t="n">
        <x:f>C17/SUM(Pesos!$B$17:$U$17)</x:f>
        <x:v>0.007511007527843321</x:v>
      </x:c>
      <x:c r="C17" s="13" t="n">
        <x:f>SUMPRODUCT(Cruces!B17:U17,Pesos!$B$17:$U$17)</x:f>
        <x:v>37.742839393640004</x:v>
      </x:c>
      <x:c r="D17" s="13" t="n">
        <x:f>SUMPRODUCT(Cruces!B17:U17,Pesos!$B$19:$U$19)</x:f>
        <x:v>35.67233298234779</x:v>
      </x:c>
      <x:c r="E17" s="13" t="n">
        <x:f>SUMPRODUCT(Cruces!B38:U38,Pesos!$B$17:$U$17)</x:f>
        <x:v>56.630802582310004</x:v>
      </x:c>
      <x:c r="F17" s="13" t="n">
        <x:f>SUMPRODUCT(Cruces!B38:U38,Pesos!$B$19:$U$19)</x:f>
        <x:v>53.35410247806413</x:v>
      </x:c>
      <x:c r="G17" s="13" t="n">
        <x:f>IF(AND(ISNUMBER(Resumen!$B$5),ISNUMBER(Resumen!$B$6),Resumen!$B$5&gt;=0,Resumen!$B$5&lt;=1,Resumen!$B$6&gt;=0,Resumen!$B$6&lt;=1),(1-Resumen!$B$5)*(C17+Resumen!$B$6*(E17-C17))+Resumen!$B$5*(D17+Resumen!$B$6*(F17-D17)),NA())</x:f>
        <x:v>35.67233298234779</x:v>
      </x:c>
      <x:c r="H17" s="11" t="n">
        <x:f>G17/$G$24</x:f>
        <x:v>0.009705694681085373</x:v>
      </x:c>
    </x:row>
    <x:row r="18" ht="23" customHeight="1">
      <x:c r="A18" s="9" t="str">
        <x:v>BNG</x:v>
      </x:c>
      <x:c r="B18" s="10" t="n">
        <x:f>C18/SUM(Pesos!$B$17:$U$17)</x:f>
        <x:v>0.006601569103379385</x:v>
      </x:c>
      <x:c r="C18" s="14" t="n">
        <x:f>SUMPRODUCT(Cruces!B18:U18,Pesos!$B$17:$U$17)</x:f>
        <x:v>33.172908094049994</x:v>
      </x:c>
      <x:c r="D18" s="14" t="n">
        <x:f>SUMPRODUCT(Cruces!B18:U18,Pesos!$B$19:$U$19)</x:f>
        <x:v>30.62436237044585</x:v>
      </x:c>
      <x:c r="E18" s="14" t="n">
        <x:f>SUMPRODUCT(Cruces!B39:U39,Pesos!$B$17:$U$17)</x:f>
        <x:v>37.25784507549</x:v>
      </x:c>
      <x:c r="F18" s="14" t="n">
        <x:f>SUMPRODUCT(Cruces!B39:U39,Pesos!$B$19:$U$19)</x:f>
        <x:v>34.45212323344742</x:v>
      </x:c>
      <x:c r="G18" s="14" t="n">
        <x:f>IF(AND(ISNUMBER(Resumen!$B$5),ISNUMBER(Resumen!$B$6),Resumen!$B$5&gt;=0,Resumen!$B$5&lt;=1,Resumen!$B$6&gt;=0,Resumen!$B$6&lt;=1),(1-Resumen!$B$5)*(C18+Resumen!$B$6*(E18-C18))+Resumen!$B$5*(D18+Resumen!$B$6*(F18-D18)),NA())</x:f>
        <x:v>30.62436237044585</x:v>
      </x:c>
      <x:c r="H18" s="10" t="n">
        <x:f>G18/$G$24</x:f>
        <x:v>0.008332247602576202</x:v>
      </x:c>
    </x:row>
    <x:row r="19" ht="23" customHeight="1">
      <x:c r="A19" s="2" t="str">
        <x:v>UPN</x:v>
      </x:c>
      <x:c r="B19" s="11" t="n">
        <x:f>C19/SUM(Pesos!$B$17:$U$17)</x:f>
        <x:v>0.0003449029769985362</x:v>
      </x:c>
      <x:c r="C19" s="13" t="n">
        <x:f>SUMPRODUCT(Cruces!B19:U19,Pesos!$B$17:$U$17)</x:f>
        <x:v>1.73313867933</x:v>
      </x:c>
      <x:c r="D19" s="13" t="n">
        <x:f>SUMPRODUCT(Cruces!B19:U19,Pesos!$B$19:$U$19)</x:f>
        <x:v>1.6052979377814363</x:v>
      </x:c>
      <x:c r="E19" s="13" t="n">
        <x:f>SUMPRODUCT(Cruces!B40:U40,Pesos!$B$17:$U$17)</x:f>
        <x:v>2.2621413727400004</x:v>
      </x:c>
      <x:c r="F19" s="13" t="n">
        <x:f>SUMPRODUCT(Cruces!B40:U40,Pesos!$B$19:$U$19)</x:f>
        <x:v>2.2417114852682265</x:v>
      </x:c>
      <x:c r="G19" s="13" t="n">
        <x:f>IF(AND(ISNUMBER(Resumen!$B$5),ISNUMBER(Resumen!$B$6),Resumen!$B$5&gt;=0,Resumen!$B$5&lt;=1,Resumen!$B$6&gt;=0,Resumen!$B$6&lt;=1),(1-Resumen!$B$5)*(C19+Resumen!$B$6*(E19-C19))+Resumen!$B$5*(D19+Resumen!$B$6*(F19-D19)),NA())</x:f>
        <x:v>1.6052979377814363</x:v>
      </x:c>
      <x:c r="H19" s="11" t="n">
        <x:f>G19/$G$24</x:f>
        <x:v>0.0004367679474171909</x:v>
      </x:c>
    </x:row>
    <x:row r="20" ht="23" customHeight="1">
      <x:c r="A20" s="9" t="str">
        <x:v>EAJ-PNV</x:v>
      </x:c>
      <x:c r="B20" s="10" t="n">
        <x:f>C20/SUM(Pesos!$B$17:$U$17)</x:f>
        <x:v>0.003856634330063743</x:v>
      </x:c>
      <x:c r="C20" s="14" t="n">
        <x:f>SUMPRODUCT(Cruces!B20:U20,Pesos!$B$17:$U$17)</x:f>
        <x:v>19.37960114938</x:v>
      </x:c>
      <x:c r="D20" s="14" t="n">
        <x:f>SUMPRODUCT(Cruces!B20:U20,Pesos!$B$19:$U$19)</x:f>
        <x:v>18.412487550791973</x:v>
      </x:c>
      <x:c r="E20" s="14" t="n">
        <x:f>SUMPRODUCT(Cruces!B41:U41,Pesos!$B$17:$U$17)</x:f>
        <x:v>20.589231120820003</x:v>
      </x:c>
      <x:c r="F20" s="14" t="n">
        <x:f>SUMPRODUCT(Cruces!B41:U41,Pesos!$B$19:$U$19)</x:f>
        <x:v>19.545691337789027</x:v>
      </x:c>
      <x:c r="G20" s="14" t="n">
        <x:f>IF(AND(ISNUMBER(Resumen!$B$5),ISNUMBER(Resumen!$B$6),Resumen!$B$5&gt;=0,Resumen!$B$5&lt;=1,Resumen!$B$6&gt;=0,Resumen!$B$6&lt;=1),(1-Resumen!$B$5)*(C20+Resumen!$B$6*(E20-C20))+Resumen!$B$5*(D20+Resumen!$B$6*(F20-D20)),NA())</x:f>
        <x:v>18.412487550791973</x:v>
      </x:c>
      <x:c r="H20" s="10" t="n">
        <x:f>G20/$G$24</x:f>
        <x:v>0.005009652230363058</x:v>
      </x:c>
    </x:row>
    <x:row r="21" ht="23" customHeight="1">
      <x:c r="A21" s="2" t="str">
        <x:v>EH Bildu</x:v>
      </x:c>
      <x:c r="B21" s="11" t="n">
        <x:f>C21/SUM(Pesos!$B$17:$U$17)</x:f>
        <x:v>0.009414236048765309</x:v>
      </x:c>
      <x:c r="C21" s="13" t="n">
        <x:f>SUMPRODUCT(Cruces!B21:U21,Pesos!$B$17:$U$17)</x:f>
        <x:v>47.306569442939995</x:v>
      </x:c>
      <x:c r="D21" s="13" t="n">
        <x:f>SUMPRODUCT(Cruces!B21:U21,Pesos!$B$19:$U$19)</x:f>
        <x:v>44.58457886184667</x:v>
      </x:c>
      <x:c r="E21" s="13" t="n">
        <x:f>SUMPRODUCT(Cruces!B42:U42,Pesos!$B$17:$U$17)</x:f>
        <x:v>49.26938401532998</x:v>
      </x:c>
      <x:c r="F21" s="13" t="n">
        <x:f>SUMPRODUCT(Cruces!B42:U42,Pesos!$B$19:$U$19)</x:f>
        <x:v>46.519697427630284</x:v>
      </x:c>
      <x:c r="G21" s="13" t="n">
        <x:f>IF(AND(ISNUMBER(Resumen!$B$5),ISNUMBER(Resumen!$B$6),Resumen!$B$5&gt;=0,Resumen!$B$5&lt;=1,Resumen!$B$6&gt;=0,Resumen!$B$6&lt;=1),(1-Resumen!$B$5)*(C21+Resumen!$B$6*(E21-C21))+Resumen!$B$5*(D21+Resumen!$B$6*(F21-D21)),NA())</x:f>
        <x:v>44.58457886184667</x:v>
      </x:c>
      <x:c r="H21" s="11" t="n">
        <x:f>G21/$G$24</x:f>
        <x:v>0.012130530126302289</x:v>
      </x:c>
    </x:row>
    <x:row r="22" ht="23" customHeight="1">
      <x:c r="A22" s="9" t="str">
        <x:v>Otro partido</x:v>
      </x:c>
      <x:c r="B22" s="10" t="n">
        <x:f>C22/SUM(Pesos!$B$17:$U$17)</x:f>
        <x:v>0.03756009381959997</x:v>
      </x:c>
      <x:c r="C22" s="14" t="n">
        <x:f>SUMPRODUCT(Cruces!B22:U22,Pesos!$B$17:$U$17)</x:f>
        <x:v>188.73960429250997</x:v>
      </x:c>
      <x:c r="D22" s="14" t="n">
        <x:f>SUMPRODUCT(Cruces!B22:U22,Pesos!$B$19:$U$19)</x:f>
        <x:v>177.36862215312024</x:v>
      </x:c>
      <x:c r="E22" s="14" t="n">
        <x:f>SUMPRODUCT(Cruces!B43:U43,Pesos!$B$17:$U$17)</x:f>
        <x:v>285.94442602364995</x:v>
      </x:c>
      <x:c r="F22" s="14" t="n">
        <x:f>SUMPRODUCT(Cruces!B43:U43,Pesos!$B$19:$U$19)</x:f>
        <x:v>272.10167230817626</x:v>
      </x:c>
      <x:c r="G22" s="14" t="n">
        <x:f>IF(AND(ISNUMBER(Resumen!$B$5),ISNUMBER(Resumen!$B$6),Resumen!$B$5&gt;=0,Resumen!$B$5&lt;=1,Resumen!$B$6&gt;=0,Resumen!$B$6&lt;=1),(1-Resumen!$B$5)*(C22+Resumen!$B$6*(E22-C22))+Resumen!$B$5*(D22+Resumen!$B$6*(F22-D22)),NA())</x:f>
        <x:v>177.36862215312024</x:v>
      </x:c>
      <x:c r="H22" s="10" t="n">
        <x:f>G22/$G$24</x:f>
        <x:v>0.04825828726915186</x:v>
      </x:c>
    </x:row>
    <x:row r="23" ht="23" customHeight="1">
      <x:c r="A23" s="2" t="str">
        <x:v>En blanco</x:v>
      </x:c>
      <x:c r="B23" s="11" t="n">
        <x:f>C23/SUM(Pesos!$B$17:$U$17)</x:f>
        <x:v>0.03234460966243066</x:v>
      </x:c>
      <x:c r="C23" s="13" t="n">
        <x:f>SUMPRODUCT(Cruces!B23:U23,Pesos!$B$17:$U$17)</x:f>
        <x:v>162.53177795571</x:v>
      </x:c>
      <x:c r="D23" s="13" t="n">
        <x:f>SUMPRODUCT(Cruces!B23:U23,Pesos!$B$19:$U$19)</x:f>
        <x:v>166.0387862800067</x:v>
      </x:c>
      <x:c r="E23" s="13" t="n">
        <x:f>SUMPRODUCT(Cruces!B44:U44,Pesos!$B$17:$U$17)</x:f>
        <x:v>162.53177795571</x:v>
      </x:c>
      <x:c r="F23" s="13" t="n">
        <x:f>SUMPRODUCT(Cruces!B44:U44,Pesos!$B$19:$U$19)</x:f>
        <x:v>166.0387862800067</x:v>
      </x:c>
      <x:c r="G23" s="13" t="n">
        <x:f>IF(AND(ISNUMBER(Resumen!$B$5),ISNUMBER(Resumen!$B$6),Resumen!$B$5&gt;=0,Resumen!$B$5&lt;=1,Resumen!$B$6&gt;=0,Resumen!$B$6&lt;=1),(1-Resumen!$B$5)*(C23+Resumen!$B$6*(E23-C23))+Resumen!$B$5*(D23+Resumen!$B$6*(F23-D23)),NA())</x:f>
        <x:v>166.0387862800067</x:v>
      </x:c>
      <x:c r="H23" s="11" t="n">
        <x:f>G23/$G$24</x:f>
        <x:v>0.04517567622081747</x:v>
      </x:c>
    </x:row>
    <x:row r="24" ht="23" customHeight="1">
      <x:c r="A24" s="19" t="str">
        <x:v>Total válido considerado</x:v>
      </x:c>
      <x:c r="B24" s="20" t="n">
        <x:f>SUM(B6:B23)</x:f>
        <x:v>0.7304900781901911</x:v>
      </x:c>
      <x:c r="C24" s="21" t="n">
        <x:f>SUM(C6:C23)</x:f>
        <x:v>3670.7152266290504</x:v>
      </x:c>
      <x:c r="D24" s="21" t="n">
        <x:f>SUM(D6:D23)</x:f>
        <x:v>3675.402344137886</x:v>
      </x:c>
      <x:c r="E24" s="21" t="n">
        <x:f>SUM(E6:E23)</x:f>
        <x:v>4237.185205334488</x:v>
      </x:c>
      <x:c r="F24" s="21" t="n">
        <x:f>SUM(F6:F23)</x:f>
        <x:v>4227.906585292801</x:v>
      </x:c>
      <x:c r="G24" s="21" t="n">
        <x:f>SUM(G6:G23)</x:f>
        <x:v>3675.402344137886</x:v>
      </x:c>
      <x:c r="H24" s="20" t="n">
        <x:f>SUM(H6:H23)</x:f>
        <x:v>1.0000000000000002</x:v>
      </x:c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 t="str">
        <x:v>Las columnas C:G son apoyos equivalentes ponderados, no personas ni votos reales.</x:v>
      </x:c>
      <x:c r="B27" s="2"/>
      <x:c r="C27" s="2"/>
      <x:c r="D27" s="2"/>
      <x:c r="E27" s="2"/>
      <x:c r="F27" s="2"/>
      <x:c r="G27" s="2"/>
      <x:c r="H27" s="2"/>
    </x:row>
    <x:row r="28" ht="23" customHeight="1">
      <x:c r="A28" s="2" t="str">
        <x:v>El denominador incluye todas las candidaturas declaradas y el voto en blanco.</x:v>
      </x:c>
      <x:c r="B28" s="2"/>
      <x:c r="C28" s="2"/>
      <x:c r="D28" s="2"/>
      <x:c r="E28" s="2"/>
      <x:c r="F28" s="2"/>
      <x:c r="G28" s="2"/>
      <x:c r="H28" s="2"/>
    </x:row>
    <x:row r="29" ht="23" customHeight="1">
      <x:c r="A29" s="2" t="str">
        <x:v>El apoyo latente incorpora también simpatías de abstencionistas. No es una predicción de participación.</x:v>
      </x:c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0" customHeight="1">
      <x:c r="A2" s="3" t="str">
        <x:v>Calibración del recuerdo de voto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48" customHeight="1">
      <x:c r="A5" s="8" t="str">
        <x:v>Grupo de recuerdo</x:v>
      </x:c>
      <x:c r="B5" s="8" t="str">
        <x:v>N ponderada</x:v>
      </x:c>
      <x:c r="C5" s="8" t="str">
        <x:v>Cuota observada</x:v>
      </x:c>
      <x:c r="D5" s="8" t="str">
        <x:v>Votos JEC 2023</x:v>
      </x:c>
      <x:c r="E5" s="8" t="str">
        <x:v>Cuota de referencia</x:v>
      </x:c>
      <x:c r="F5" s="8" t="str">
        <x:v>Factor completo</x:v>
      </x:c>
      <x:c r="G5" s="8" t="str">
        <x:v>Factor activo</x:v>
      </x:c>
      <x:c r="H5" s="8" t="str">
        <x:v>N ajustada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3" customHeight="1">
      <x:c r="A6" s="9" t="str">
        <x:v>PP</x:v>
      </x:c>
      <x:c r="B6" s="14" t="n">
        <x:f>Cruces!B47</x:f>
        <x:v>823.386679791531</x:v>
      </x:c>
      <x:c r="C6" s="10" t="n">
        <x:f>B6/SUM($B$6:$B$10)</x:f>
        <x:v>0.22283750887882817</x:v>
      </x:c>
      <x:c r="D6" s="15" t="n">
        <x:v>8160837</x:v>
      </x:c>
      <x:c r="E6" s="10" t="n">
        <x:f>D6/SUM($D$6:$D$10)</x:f>
        <x:v>0.33326659156413985</x:v>
      </x:c>
      <x:c r="F6" s="17" t="n">
        <x:f>E6/C6</x:f>
        <x:v>1.4955587739286722</x:v>
      </x:c>
      <x:c r="G6" s="17" t="n">
        <x:f>1+Resumen!$B$5*(F6-1)</x:f>
        <x:v>1.4955587739286722</x:v>
      </x:c>
      <x:c r="H6" s="14" t="n">
        <x:f>B6*G6</x:f>
        <x:v>1231.4231732982223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23" customHeight="1">
      <x:c r="A7" s="2" t="str">
        <x:v>PSOE</x:v>
      </x:c>
      <x:c r="B7" s="13" t="n">
        <x:f>Cruces!C47</x:f>
        <x:v>1611.3288227055891</x:v>
      </x:c>
      <x:c r="C7" s="11" t="n">
        <x:f>B7/SUM($B$6:$B$10)</x:f>
        <x:v>0.4360824745516628</x:v>
      </x:c>
      <x:c r="D7" s="16" t="n">
        <x:v>7821718</x:v>
      </x:c>
      <x:c r="E7" s="11" t="n">
        <x:f>D7/SUM($D$6:$D$10)</x:f>
        <x:v>0.3194178854492353</x:v>
      </x:c>
      <x:c r="F7" s="18" t="n">
        <x:f>E7/C7</x:f>
        <x:v>0.7324712734159504</x:v>
      </x:c>
      <x:c r="G7" s="18" t="n">
        <x:f>1+Resumen!$B$5*(F7-1)</x:f>
        <x:v>0.7324712734159504</x:v>
      </x:c>
      <x:c r="H7" s="13" t="n">
        <x:f>B7*G7</x:f>
        <x:v>1180.252074658987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23" customHeight="1">
      <x:c r="A8" s="9" t="str">
        <x:v>VOX</x:v>
      </x:c>
      <x:c r="B8" s="14" t="n">
        <x:f>Cruces!D47</x:f>
        <x:v>404.5584061890597</x:v>
      </x:c>
      <x:c r="C8" s="10" t="n">
        <x:f>B8/SUM($B$6:$B$10)</x:f>
        <x:v>0.10948778944782539</x:v>
      </x:c>
      <x:c r="D8" s="15" t="n">
        <x:v>3057000</x:v>
      </x:c>
      <x:c r="E8" s="10" t="n">
        <x:f>D8/SUM($D$6:$D$10)</x:f>
        <x:v>0.12483964211165785</x:v>
      </x:c>
      <x:c r="F8" s="17" t="n">
        <x:f>E8/C8</x:f>
        <x:v>1.1402152033688482</x:v>
      </x:c>
      <x:c r="G8" s="17" t="n">
        <x:f>1+Resumen!$B$5*(F8-1)</x:f>
        <x:v>1.1402152033688482</x:v>
      </x:c>
      <x:c r="H8" s="14" t="n">
        <x:f>B8*G8</x:f>
        <x:v>461.2836453874358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</x:row>
    <x:row r="9" ht="23" customHeight="1">
      <x:c r="A9" s="2" t="str">
        <x:v>Sumar</x:v>
      </x:c>
      <x:c r="B9" s="13" t="n">
        <x:f>Cruces!E47</x:f>
        <x:v>468.70409073269997</x:v>
      </x:c>
      <x:c r="C9" s="11" t="n">
        <x:f>B9/SUM($B$6:$B$10)</x:f>
        <x:v>0.12684787663389813</x:v>
      </x:c>
      <x:c r="D9" s="16" t="n">
        <x:v>3044996</x:v>
      </x:c>
      <x:c r="E9" s="11" t="n">
        <x:f>D9/SUM($D$6:$D$10)</x:f>
        <x:v>0.12434943109958446</x:v>
      </x:c>
      <x:c r="F9" s="18" t="n">
        <x:f>E9/C9</x:f>
        <x:v>0.9803036077495838</x:v>
      </x:c>
      <x:c r="G9" s="18" t="n">
        <x:f>1+Resumen!$B$5*(F9-1)</x:f>
        <x:v>0.9803036077495838</x:v>
      </x:c>
      <x:c r="H9" s="13" t="n">
        <x:f>B9*G9</x:f>
        <x:v>459.47231111225403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</x:row>
    <x:row r="10" ht="23" customHeight="1">
      <x:c r="A10" s="9" t="str">
        <x:v>Resto de candidaturas</x:v>
      </x:c>
      <x:c r="B10" s="14" t="n">
        <x:f>SUM(Cruces!F47:N47)</x:f>
        <x:v>387.03135486025997</x:v>
      </x:c>
      <x:c r="C10" s="10" t="n">
        <x:f>B10/SUM($B$6:$B$10)</x:f>
        <x:v>0.10474435048778542</x:v>
      </x:c>
      <x:c r="D10" s="15" t="n">
        <x:v>2402863</x:v>
      </x:c>
      <x:c r="E10" s="10" t="n">
        <x:f>D10/SUM($D$6:$D$10)</x:f>
        <x:v>0.09812644977538257</x:v>
      </x:c>
      <x:c r="F10" s="17" t="n">
        <x:f>E10/C10</x:f>
        <x:v>0.9368185426556768</x:v>
      </x:c>
      <x:c r="G10" s="17" t="n">
        <x:f>1+Resumen!$B$5*(F10-1)</x:f>
        <x:v>0.9368185426556768</x:v>
      </x:c>
      <x:c r="H10" s="14" t="n">
        <x:f>B10*G10</x:f>
        <x:v>362.57814982224085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3" customHeight="1">
      <x:c r="A12" s="2" t="str">
        <x:v>Fuente JEC: BOE-A-2023-18907. PSOE agrupa PSOE y PSC. Referencia: votos a candidaturas.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3" customHeight="1">
      <x:c r="A13" s="2" t="str">
        <x:v>https://www.boe.es/diario_boe/txt.php?id=BOE-A-2023-18907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8" customHeight="1">
      <x:c r="A16" s="8" t="str">
        <x:v>Cálculo por recuerdo</x:v>
      </x:c>
      <x:c r="B16" s="8" t="str">
        <x:v>PP</x:v>
      </x:c>
      <x:c r="C16" s="8" t="str">
        <x:v>PSOE</x:v>
      </x:c>
      <x:c r="D16" s="8" t="str">
        <x:v>VOX</x:v>
      </x:c>
      <x:c r="E16" s="8" t="str">
        <x:v>Sumar</x:v>
      </x:c>
      <x:c r="F16" s="8" t="str">
        <x:v>ERC</x:v>
      </x:c>
      <x:c r="G16" s="8" t="str">
        <x:v>Junts</x:v>
      </x:c>
      <x:c r="H16" s="8" t="str">
        <x:v>EH Bildu</x:v>
      </x:c>
      <x:c r="I16" s="8" t="str">
        <x:v>EAJ-PNV</x:v>
      </x:c>
      <x:c r="J16" s="8" t="str">
        <x:v>BNG</x:v>
      </x:c>
      <x:c r="K16" s="8" t="str">
        <x:v>CCa</x:v>
      </x:c>
      <x:c r="L16" s="8" t="str">
        <x:v>UPN</x:v>
      </x:c>
      <x:c r="M16" s="8" t="str">
        <x:v>PACMA</x:v>
      </x:c>
      <x:c r="N16" s="8" t="str">
        <x:v>Otro partido</x:v>
      </x:c>
      <x:c r="O16" s="8" t="str">
        <x:v>En blanco</x:v>
      </x:c>
      <x:c r="P16" s="8" t="str">
        <x:v>Nulo</x:v>
      </x:c>
      <x:c r="Q16" s="8" t="str">
        <x:v>No votó</x:v>
      </x:c>
      <x:c r="R16" s="8" t="str">
        <x:v>No tenía edad</x:v>
      </x:c>
      <x:c r="S16" s="8" t="str">
        <x:v>No tenía derecho a voto</x:v>
      </x:c>
      <x:c r="T16" s="8" t="str">
        <x:v>N.R.</x:v>
      </x:c>
      <x:c r="U16" s="8" t="str">
        <x:v>N.C.</x:v>
      </x:c>
    </x:row>
    <x:row r="17" ht="23" customHeight="1">
      <x:c r="A17" s="2" t="str">
        <x:v>N original</x:v>
      </x:c>
      <x:c r="B17" s="18" t="n">
        <x:f>Cruces!B47</x:f>
        <x:v>823.386679791531</x:v>
      </x:c>
      <x:c r="C17" s="18" t="n">
        <x:f>Cruces!C47</x:f>
        <x:v>1611.3288227055891</x:v>
      </x:c>
      <x:c r="D17" s="18" t="n">
        <x:f>Cruces!D47</x:f>
        <x:v>404.5584061890597</x:v>
      </x:c>
      <x:c r="E17" s="18" t="n">
        <x:f>Cruces!E47</x:f>
        <x:v>468.70409073269997</x:v>
      </x:c>
      <x:c r="F17" s="18" t="n">
        <x:f>Cruces!F47</x:f>
        <x:v>100.05638258229001</x:v>
      </x:c>
      <x:c r="G17" s="18" t="n">
        <x:f>Cruces!G47</x:f>
        <x:v>61.386754317349975</x:v>
      </x:c>
      <x:c r="H17" s="18" t="n">
        <x:f>Cruces!H47</x:f>
        <x:v>48.109133700779985</x:v>
      </x:c>
      <x:c r="I17" s="18" t="n">
        <x:f>Cruces!I47</x:f>
        <x:v>29.30271985641999</x:v>
      </x:c>
      <x:c r="J17" s="18" t="n">
        <x:f>Cruces!J47</x:f>
        <x:v>28.808871730090004</x:v>
      </x:c>
      <x:c r="K17" s="18" t="n">
        <x:f>Cruces!K47</x:f>
        <x:v>15.507684022410002</x:v>
      </x:c>
      <x:c r="L17" s="18" t="n">
        <x:f>Cruces!L47</x:f>
        <x:v>1.4949598768599999</x:v>
      </x:c>
      <x:c r="M17" s="18" t="n">
        <x:f>Cruces!M47</x:f>
        <x:v>22.317189989769997</x:v>
      </x:c>
      <x:c r="N17" s="18" t="n">
        <x:f>Cruces!N47</x:f>
        <x:v>80.04765878429002</x:v>
      </x:c>
      <x:c r="O17" s="18" t="n">
        <x:f>Cruces!O47</x:f>
        <x:v>88.89129198554</x:v>
      </x:c>
      <x:c r="P17" s="18" t="n">
        <x:f>Cruces!P47</x:f>
        <x:v>38.566047600199994</x:v>
      </x:c>
      <x:c r="Q17" s="18" t="n">
        <x:f>Cruces!Q47</x:f>
        <x:v>549.6360488298099</x:v>
      </x:c>
      <x:c r="R17" s="18" t="n">
        <x:f>Cruces!R47</x:f>
        <x:v>194.15843617623003</x:v>
      </x:c>
      <x:c r="S17" s="18" t="n">
        <x:f>Cruces!S47</x:f>
        <x:v>40.1330928072</x:v>
      </x:c>
      <x:c r="T17" s="18" t="n">
        <x:f>Cruces!T47</x:f>
        <x:v>156.47429785894997</x:v>
      </x:c>
      <x:c r="U17" s="18" t="n">
        <x:f>Cruces!U47</x:f>
        <x:v>262.1349674354601</x:v>
      </x:c>
    </x:row>
    <x:row r="18" ht="23" customHeight="1">
      <x:c r="A18" s="2" t="str">
        <x:v>Factor completo</x:v>
      </x:c>
      <x:c r="B18" s="18" t="n">
        <x:f>$F$6</x:f>
        <x:v>1.4955587739286722</x:v>
      </x:c>
      <x:c r="C18" s="18" t="n">
        <x:f>$F$7</x:f>
        <x:v>0.7324712734159504</x:v>
      </x:c>
      <x:c r="D18" s="18" t="n">
        <x:f>$F$8</x:f>
        <x:v>1.1402152033688482</x:v>
      </x:c>
      <x:c r="E18" s="18" t="n">
        <x:f>$F$9</x:f>
        <x:v>0.9803036077495838</x:v>
      </x:c>
      <x:c r="F18" s="18" t="n">
        <x:f>$F$10</x:f>
        <x:v>0.9368185426556768</x:v>
      </x:c>
      <x:c r="G18" s="18" t="n">
        <x:f>$F$10</x:f>
        <x:v>0.9368185426556768</x:v>
      </x:c>
      <x:c r="H18" s="18" t="n">
        <x:f>$F$10</x:f>
        <x:v>0.9368185426556768</x:v>
      </x:c>
      <x:c r="I18" s="18" t="n">
        <x:f>$F$10</x:f>
        <x:v>0.9368185426556768</x:v>
      </x:c>
      <x:c r="J18" s="18" t="n">
        <x:f>$F$10</x:f>
        <x:v>0.9368185426556768</x:v>
      </x:c>
      <x:c r="K18" s="18" t="n">
        <x:f>$F$10</x:f>
        <x:v>0.9368185426556768</x:v>
      </x:c>
      <x:c r="L18" s="18" t="n">
        <x:f>$F$10</x:f>
        <x:v>0.9368185426556768</x:v>
      </x:c>
      <x:c r="M18" s="18" t="n">
        <x:f>$F$10</x:f>
        <x:v>0.9368185426556768</x:v>
      </x:c>
      <x:c r="N18" s="18" t="n">
        <x:f>$F$10</x:f>
        <x:v>0.9368185426556768</x:v>
      </x:c>
      <x:c r="O18" s="18" t="n">
        <x:f>1</x:f>
        <x:v>1</x:v>
      </x:c>
      <x:c r="P18" s="18" t="n">
        <x:f>1</x:f>
        <x:v>1</x:v>
      </x:c>
      <x:c r="Q18" s="18" t="n">
        <x:f>1</x:f>
        <x:v>1</x:v>
      </x:c>
      <x:c r="R18" s="18" t="n">
        <x:f>1</x:f>
        <x:v>1</x:v>
      </x:c>
      <x:c r="S18" s="18" t="n">
        <x:f>1</x:f>
        <x:v>1</x:v>
      </x:c>
      <x:c r="T18" s="18" t="n">
        <x:f>1</x:f>
        <x:v>1</x:v>
      </x:c>
      <x:c r="U18" s="18" t="n">
        <x:f>1</x:f>
        <x:v>1</x:v>
      </x:c>
    </x:row>
    <x:row r="19" ht="23" customHeight="1">
      <x:c r="A19" s="2" t="str">
        <x:v>N corrección completa</x:v>
      </x:c>
      <x:c r="B19" s="18" t="n">
        <x:f>B17*B18</x:f>
        <x:v>1231.4231732982223</x:v>
      </x:c>
      <x:c r="C19" s="18" t="n">
        <x:f>C17*C18</x:f>
        <x:v>1180.252074658987</x:v>
      </x:c>
      <x:c r="D19" s="18" t="n">
        <x:f>D17*D18</x:f>
        <x:v>461.2836453874358</x:v>
      </x:c>
      <x:c r="E19" s="18" t="n">
        <x:f>E17*E18</x:f>
        <x:v>459.47231111225403</x:v>
      </x:c>
      <x:c r="F19" s="18" t="n">
        <x:f>F17*F18</x:f>
        <x:v>93.73467451413977</x:v>
      </x:c>
      <x:c r="G19" s="18" t="n">
        <x:f>G17*G18</x:f>
        <x:v>57.50824971794188</x:v>
      </x:c>
      <x:c r="H19" s="18" t="n">
        <x:f>H17*H18</x:f>
        <x:v>45.06952852199181</x:v>
      </x:c>
      <x:c r="I19" s="18" t="n">
        <x:f>I17*I18</x:f>
        <x:v>27.451331311738937</x:v>
      </x:c>
      <x:c r="J19" s="18" t="n">
        <x:f>J17*J18</x:f>
        <x:v>26.988685229737243</x:v>
      </x:c>
      <x:c r="K19" s="18" t="n">
        <x:f>K17*K18</x:f>
        <x:v>14.527885945838861</x:v>
      </x:c>
      <x:c r="L19" s="18" t="n">
        <x:f>L17*L18</x:f>
        <x:v>1.400506133168695</x:v>
      </x:c>
      <x:c r="M19" s="18" t="n">
        <x:f>M17*M18</x:f>
        <x:v>20.907157402386186</x:v>
      </x:c>
      <x:c r="N19" s="18" t="n">
        <x:f>N17*N18</x:f>
        <x:v>74.99013104529746</x:v>
      </x:c>
      <x:c r="O19" s="18" t="n">
        <x:f>O17*O18</x:f>
        <x:v>88.89129198554</x:v>
      </x:c>
      <x:c r="P19" s="18" t="n">
        <x:f>P17*P18</x:f>
        <x:v>38.566047600199994</x:v>
      </x:c>
      <x:c r="Q19" s="18" t="n">
        <x:f>Q17*Q18</x:f>
        <x:v>549.6360488298099</x:v>
      </x:c>
      <x:c r="R19" s="18" t="n">
        <x:f>R17*R18</x:f>
        <x:v>194.15843617623003</x:v>
      </x:c>
      <x:c r="S19" s="18" t="n">
        <x:f>S17*S18</x:f>
        <x:v>40.1330928072</x:v>
      </x:c>
      <x:c r="T19" s="18" t="n">
        <x:f>T17*T18</x:f>
        <x:v>156.47429785894997</x:v>
      </x:c>
      <x:c r="U19" s="18" t="n">
        <x:f>U17*U18</x:f>
        <x:v>262.1349674354601</x:v>
      </x:c>
    </x:row>
    <x:row r="20" ht="23" customHeight="1">
      <x:c r="A20" s="2" t="str">
        <x:v>Factor activo</x:v>
      </x:c>
      <x:c r="B20" s="18" t="n">
        <x:f>1+Resumen!$B$5*(B18-1)</x:f>
        <x:v>1.4955587739286722</x:v>
      </x:c>
      <x:c r="C20" s="18" t="n">
        <x:f>1+Resumen!$B$5*(C18-1)</x:f>
        <x:v>0.7324712734159504</x:v>
      </x:c>
      <x:c r="D20" s="18" t="n">
        <x:f>1+Resumen!$B$5*(D18-1)</x:f>
        <x:v>1.1402152033688482</x:v>
      </x:c>
      <x:c r="E20" s="18" t="n">
        <x:f>1+Resumen!$B$5*(E18-1)</x:f>
        <x:v>0.9803036077495838</x:v>
      </x:c>
      <x:c r="F20" s="18" t="n">
        <x:f>1+Resumen!$B$5*(F18-1)</x:f>
        <x:v>0.9368185426556768</x:v>
      </x:c>
      <x:c r="G20" s="18" t="n">
        <x:f>1+Resumen!$B$5*(G18-1)</x:f>
        <x:v>0.9368185426556768</x:v>
      </x:c>
      <x:c r="H20" s="18" t="n">
        <x:f>1+Resumen!$B$5*(H18-1)</x:f>
        <x:v>0.9368185426556768</x:v>
      </x:c>
      <x:c r="I20" s="18" t="n">
        <x:f>1+Resumen!$B$5*(I18-1)</x:f>
        <x:v>0.9368185426556768</x:v>
      </x:c>
      <x:c r="J20" s="18" t="n">
        <x:f>1+Resumen!$B$5*(J18-1)</x:f>
        <x:v>0.9368185426556768</x:v>
      </x:c>
      <x:c r="K20" s="18" t="n">
        <x:f>1+Resumen!$B$5*(K18-1)</x:f>
        <x:v>0.9368185426556768</x:v>
      </x:c>
      <x:c r="L20" s="18" t="n">
        <x:f>1+Resumen!$B$5*(L18-1)</x:f>
        <x:v>0.9368185426556768</x:v>
      </x:c>
      <x:c r="M20" s="18" t="n">
        <x:f>1+Resumen!$B$5*(M18-1)</x:f>
        <x:v>0.9368185426556768</x:v>
      </x:c>
      <x:c r="N20" s="18" t="n">
        <x:f>1+Resumen!$B$5*(N18-1)</x:f>
        <x:v>0.9368185426556768</x:v>
      </x:c>
      <x:c r="O20" s="18" t="n">
        <x:f>1+Resumen!$B$5*(O18-1)</x:f>
        <x:v>1</x:v>
      </x:c>
      <x:c r="P20" s="18" t="n">
        <x:f>1+Resumen!$B$5*(P18-1)</x:f>
        <x:v>1</x:v>
      </x:c>
      <x:c r="Q20" s="18" t="n">
        <x:f>1+Resumen!$B$5*(Q18-1)</x:f>
        <x:v>1</x:v>
      </x:c>
      <x:c r="R20" s="18" t="n">
        <x:f>1+Resumen!$B$5*(R18-1)</x:f>
        <x:v>1</x:v>
      </x:c>
      <x:c r="S20" s="18" t="n">
        <x:f>1+Resumen!$B$5*(S18-1)</x:f>
        <x:v>1</x:v>
      </x:c>
      <x:c r="T20" s="18" t="n">
        <x:f>1+Resumen!$B$5*(T18-1)</x:f>
        <x:v>1</x:v>
      </x:c>
      <x:c r="U20" s="18" t="n">
        <x:f>1+Resumen!$B$5*(U18-1)</x:f>
        <x:v>1</x:v>
      </x:c>
    </x:row>
    <x:row r="21" ht="23" customHeight="1">
      <x:c r="A21" s="2" t="str">
        <x:v>N activa</x:v>
      </x:c>
      <x:c r="B21" s="18" t="n">
        <x:f>B17*B20</x:f>
        <x:v>1231.4231732982223</x:v>
      </x:c>
      <x:c r="C21" s="18" t="n">
        <x:f>C17*C20</x:f>
        <x:v>1180.252074658987</x:v>
      </x:c>
      <x:c r="D21" s="18" t="n">
        <x:f>D17*D20</x:f>
        <x:v>461.2836453874358</x:v>
      </x:c>
      <x:c r="E21" s="18" t="n">
        <x:f>E17*E20</x:f>
        <x:v>459.47231111225403</x:v>
      </x:c>
      <x:c r="F21" s="18" t="n">
        <x:f>F17*F20</x:f>
        <x:v>93.73467451413977</x:v>
      </x:c>
      <x:c r="G21" s="18" t="n">
        <x:f>G17*G20</x:f>
        <x:v>57.50824971794188</x:v>
      </x:c>
      <x:c r="H21" s="18" t="n">
        <x:f>H17*H20</x:f>
        <x:v>45.06952852199181</x:v>
      </x:c>
      <x:c r="I21" s="18" t="n">
        <x:f>I17*I20</x:f>
        <x:v>27.451331311738937</x:v>
      </x:c>
      <x:c r="J21" s="18" t="n">
        <x:f>J17*J20</x:f>
        <x:v>26.988685229737243</x:v>
      </x:c>
      <x:c r="K21" s="18" t="n">
        <x:f>K17*K20</x:f>
        <x:v>14.527885945838861</x:v>
      </x:c>
      <x:c r="L21" s="18" t="n">
        <x:f>L17*L20</x:f>
        <x:v>1.400506133168695</x:v>
      </x:c>
      <x:c r="M21" s="18" t="n">
        <x:f>M17*M20</x:f>
        <x:v>20.907157402386186</x:v>
      </x:c>
      <x:c r="N21" s="18" t="n">
        <x:f>N17*N20</x:f>
        <x:v>74.99013104529746</x:v>
      </x:c>
      <x:c r="O21" s="18" t="n">
        <x:f>O17*O20</x:f>
        <x:v>88.89129198554</x:v>
      </x:c>
      <x:c r="P21" s="18" t="n">
        <x:f>P17*P20</x:f>
        <x:v>38.566047600199994</x:v>
      </x:c>
      <x:c r="Q21" s="18" t="n">
        <x:f>Q17*Q20</x:f>
        <x:v>549.6360488298099</x:v>
      </x:c>
      <x:c r="R21" s="18" t="n">
        <x:f>R17*R20</x:f>
        <x:v>194.15843617623003</x:v>
      </x:c>
      <x:c r="S21" s="18" t="n">
        <x:f>S17*S20</x:f>
        <x:v>40.1330928072</x:v>
      </x:c>
      <x:c r="T21" s="18" t="n">
        <x:f>T17*T20</x:f>
        <x:v>156.47429785894997</x:v>
      </x:c>
      <x:c r="U21" s="18" t="n">
        <x:f>U17*U20</x:f>
        <x:v>262.1349674354601</x:v>
      </x:c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23" customHeight="1">
      <x:c r="A24" s="2" t="str">
        <x:v>No se recalibran blanco, nulo, abstención, nuevos electores ni ausencia de recuerdo.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23" customHeight="1">
      <x:c r="A25" s="2" t="str">
        <x:v>Los partidos pequeños de 2023 comparten un factor para evitar ajustes extremos en bases mínimas.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0" customHeight="1">
      <x:c r="A2" s="3" t="str">
        <x:v>Cruces originales del CIS 3582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3" customHeight="1">
      <x:c r="A4" s="2" t="str">
        <x:v>Intención directa de voto. P17R. Proporciones dentro de cada recuerdo de voto.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58" customHeight="1">
      <x:c r="A5" s="8" t="str">
        <x:v>Respuesta</x:v>
      </x:c>
      <x:c r="B5" s="8" t="str">
        <x:v>PP</x:v>
      </x:c>
      <x:c r="C5" s="8" t="str">
        <x:v>PSOE</x:v>
      </x:c>
      <x:c r="D5" s="8" t="str">
        <x:v>VOX</x:v>
      </x:c>
      <x:c r="E5" s="8" t="str">
        <x:v>Sumar</x:v>
      </x:c>
      <x:c r="F5" s="8" t="str">
        <x:v>ERC</x:v>
      </x:c>
      <x:c r="G5" s="8" t="str">
        <x:v>Junts</x:v>
      </x:c>
      <x:c r="H5" s="8" t="str">
        <x:v>EH Bildu</x:v>
      </x:c>
      <x:c r="I5" s="8" t="str">
        <x:v>EAJ-PNV</x:v>
      </x:c>
      <x:c r="J5" s="8" t="str">
        <x:v>BNG</x:v>
      </x:c>
      <x:c r="K5" s="8" t="str">
        <x:v>CCa</x:v>
      </x:c>
      <x:c r="L5" s="8" t="str">
        <x:v>UPN</x:v>
      </x:c>
      <x:c r="M5" s="8" t="str">
        <x:v>PACMA</x:v>
      </x:c>
      <x:c r="N5" s="8" t="str">
        <x:v>Otro partido</x:v>
      </x:c>
      <x:c r="O5" s="8" t="str">
        <x:v>En blanco</x:v>
      </x:c>
      <x:c r="P5" s="8" t="str">
        <x:v>Nulo</x:v>
      </x:c>
      <x:c r="Q5" s="8" t="str">
        <x:v>No votó</x:v>
      </x:c>
      <x:c r="R5" s="8" t="str">
        <x:v>No tenía edad</x:v>
      </x:c>
      <x:c r="S5" s="8" t="str">
        <x:v>No tenía derecho a voto</x:v>
      </x:c>
      <x:c r="T5" s="8" t="str">
        <x:v>N.R.</x:v>
      </x:c>
      <x:c r="U5" s="8" t="str">
        <x:v>N.C.</x:v>
      </x:c>
    </x:row>
    <x:row r="6" ht="23" customHeight="1">
      <x:c r="A6" s="9" t="str">
        <x:v>PSOE</x:v>
      </x:c>
      <x:c r="B6" s="10" t="n">
        <x:v>0.002595047235620798</x:v>
      </x:c>
      <x:c r="C6" s="10" t="n">
        <x:v>0.6362536178471688</x:v>
      </x:c>
      <x:c r="D6" s="10" t="n">
        <x:v>0.0063391360346410006</x:v>
      </x:c>
      <x:c r="E6" s="10" t="n">
        <x:v>0.12544837453091987</x:v>
      </x:c>
      <x:c r="F6" s="10" t="n">
        <x:v>0.1361291296292661</x:v>
      </x:c>
      <x:c r="G6" s="10" t="n">
        <x:v>0.14081988263528017</x:v>
      </x:c>
      <x:c r="H6" s="10" t="n">
        <x:v>0.017735087303518974</x:v>
      </x:c>
      <x:c r="I6" s="10" t="n">
        <x:v>0.10891782360744742</x:v>
      </x:c>
      <x:c r="J6" s="10" t="n">
        <x:v>0.017523484713312058</x:v>
      </x:c>
      <x:c r="K6" s="10" t="n">
        <x:v>0.16571503774621185</x:v>
      </x:c>
      <x:c r="L6" s="10" t="n">
        <x:v>0</x:v>
      </x:c>
      <x:c r="M6" s="10" t="n">
        <x:v>0.03846249141551743</x:v>
      </x:c>
      <x:c r="N6" s="10" t="n">
        <x:v>0.008592992474815462</x:v>
      </x:c>
      <x:c r="O6" s="10" t="n">
        <x:v>0.15530928296998733</x:v>
      </x:c>
      <x:c r="P6" s="10" t="n">
        <x:v>0</x:v>
      </x:c>
      <x:c r="Q6" s="10" t="n">
        <x:v>0.10188678551480916</x:v>
      </x:c>
      <x:c r="R6" s="10" t="n">
        <x:v>0.20647212995367048</x:v>
      </x:c>
      <x:c r="S6" s="10" t="n">
        <x:v>0.41761694735181626</x:v>
      </x:c>
      <x:c r="T6" s="10" t="n">
        <x:v>0.09067884919042904</x:v>
      </x:c>
      <x:c r="U6" s="10" t="n">
        <x:v>0.04030466331967428</x:v>
      </x:c>
    </x:row>
    <x:row r="7" ht="23" customHeight="1">
      <x:c r="A7" s="2" t="str">
        <x:v>PP</x:v>
      </x:c>
      <x:c r="B7" s="11" t="n">
        <x:v>0.6265792607702525</x:v>
      </x:c>
      <x:c r="C7" s="11" t="n">
        <x:v>0.04698023755479703</x:v>
      </x:c>
      <x:c r="D7" s="11" t="n">
        <x:v>0.08017676636552647</x:v>
      </x:c>
      <x:c r="E7" s="11" t="n">
        <x:v>0.0051638063616992955</x:v>
      </x:c>
      <x:c r="F7" s="11" t="n">
        <x:v>0</x:v>
      </x:c>
      <x:c r="G7" s="11" t="n">
        <x:v>0.008856859181367954</x:v>
      </x:c>
      <x:c r="H7" s="11" t="n">
        <x:v>0</x:v>
      </x:c>
      <x:c r="I7" s="11" t="n">
        <x:v>0.0513363170658174</x:v>
      </x:c>
      <x:c r="J7" s="11" t="n">
        <x:v>0.04312191508744376</x:v>
      </x:c>
      <x:c r="K7" s="11" t="n">
        <x:v>0.13139947812551103</x:v>
      </x:c>
      <x:c r="L7" s="11" t="n">
        <x:v>0</x:v>
      </x:c>
      <x:c r="M7" s="11" t="n">
        <x:v>0</x:v>
      </x:c>
      <x:c r="N7" s="11" t="n">
        <x:v>0.028609915407787803</x:v>
      </x:c>
      <x:c r="O7" s="11" t="n">
        <x:v>0.03743553169090306</x:v>
      </x:c>
      <x:c r="P7" s="11" t="n">
        <x:v>0.06822999758487967</x:v>
      </x:c>
      <x:c r="Q7" s="11" t="n">
        <x:v>0.07834330520521089</x:v>
      </x:c>
      <x:c r="R7" s="11" t="n">
        <x:v>0.14034095124451718</x:v>
      </x:c>
      <x:c r="S7" s="11" t="n">
        <x:v>0.10519597264062812</x:v>
      </x:c>
      <x:c r="T7" s="11" t="n">
        <x:v>0.05283842500781094</x:v>
      </x:c>
      <x:c r="U7" s="11" t="n">
        <x:v>0.05717767837066697</x:v>
      </x:c>
    </x:row>
    <x:row r="8" ht="23" customHeight="1">
      <x:c r="A8" s="9" t="str">
        <x:v>VOX</x:v>
      </x:c>
      <x:c r="B8" s="10" t="n">
        <x:v>0.1339942913658667</x:v>
      </x:c>
      <x:c r="C8" s="10" t="n">
        <x:v>0.02024507625496026</x:v>
      </x:c>
      <x:c r="D8" s="10" t="n">
        <x:v>0.7317570709267237</x:v>
      </x:c>
      <x:c r="E8" s="10" t="n">
        <x:v>0.0007716474661755435</x:v>
      </x:c>
      <x:c r="F8" s="10" t="n">
        <x:v>0.011261227457262046</x:v>
      </x:c>
      <x:c r="G8" s="10" t="n">
        <x:v>0.039306584907976345</x:v>
      </x:c>
      <x:c r="H8" s="10" t="n">
        <x:v>0</x:v>
      </x:c>
      <x:c r="I8" s="10" t="n">
        <x:v>0</x:v>
      </x:c>
      <x:c r="J8" s="10" t="n">
        <x:v>0</x:v>
      </x:c>
      <x:c r="K8" s="10" t="n">
        <x:v>0.024188016260709627</x:v>
      </x:c>
      <x:c r="L8" s="10" t="n">
        <x:v>0.17413461338292413</x:v>
      </x:c>
      <x:c r="M8" s="10" t="n">
        <x:v>0</x:v>
      </x:c>
      <x:c r="N8" s="10" t="n">
        <x:v>0.08004567283168956</x:v>
      </x:c>
      <x:c r="O8" s="10" t="n">
        <x:v>0.009519525553950239</x:v>
      </x:c>
      <x:c r="P8" s="10" t="n">
        <x:v>0.014228445135175178</x:v>
      </x:c>
      <x:c r="Q8" s="10" t="n">
        <x:v>0.14064848237826733</x:v>
      </x:c>
      <x:c r="R8" s="10" t="n">
        <x:v>0.14098153164127683</x:v>
      </x:c>
      <x:c r="S8" s="10" t="n">
        <x:v>0.12618024981123566</x:v>
      </x:c>
      <x:c r="T8" s="10" t="n">
        <x:v>0.06111356779833624</x:v>
      </x:c>
      <x:c r="U8" s="10" t="n">
        <x:v>0.04886992041549763</x:v>
      </x:c>
    </x:row>
    <x:row r="9" ht="23" customHeight="1">
      <x:c r="A9" s="2" t="str">
        <x:v>PACMA</x:v>
      </x:c>
      <x:c r="B9" s="11" t="n">
        <x:v>0.003718785720185869</x:v>
      </x:c>
      <x:c r="C9" s="11" t="n">
        <x:v>0.003653716111820395</x:v>
      </x:c>
      <x:c r="D9" s="11" t="n">
        <x:v>0</x:v>
      </x:c>
      <x:c r="E9" s="11" t="n">
        <x:v>0.007824557834532543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0.3631696216967829</x:v>
      </x:c>
      <x:c r="N9" s="11" t="n">
        <x:v>0.013093035285695215</x:v>
      </x:c>
      <x:c r="O9" s="11" t="n">
        <x:v>0</x:v>
      </x:c>
      <x:c r="P9" s="11" t="n">
        <x:v>0</x:v>
      </x:c>
      <x:c r="Q9" s="11" t="n">
        <x:v>0.016566402049676035</x:v>
      </x:c>
      <x:c r="R9" s="11" t="n">
        <x:v>0.01412494585391469</x:v>
      </x:c>
      <x:c r="S9" s="11" t="n">
        <x:v>0</x:v>
      </x:c>
      <x:c r="T9" s="11" t="n">
        <x:v>0.005349096144368005</x:v>
      </x:c>
      <x:c r="U9" s="11" t="n">
        <x:v>0</x:v>
      </x:c>
    </x:row>
    <x:row r="10" ht="23" customHeight="1">
      <x:c r="A10" s="9" t="str">
        <x:v>Podemos</x:v>
      </x:c>
      <x:c r="B10" s="10" t="n">
        <x:v>0.0008308741543319736</x:v>
      </x:c>
      <x:c r="C10" s="10" t="n">
        <x:v>0.009895434606430623</x:v>
      </x:c>
      <x:c r="D10" s="10" t="n">
        <x:v>0</x:v>
      </x:c>
      <x:c r="E10" s="10" t="n">
        <x:v>0.16309383997842036</x:v>
      </x:c>
      <x:c r="F10" s="10" t="n">
        <x:v>0</x:v>
      </x:c>
      <x:c r="G10" s="10" t="n">
        <x:v>0.011931662435408903</x:v>
      </x:c>
      <x:c r="H10" s="10" t="n">
        <x:v>0.040961727181299264</x:v>
      </x:c>
      <x:c r="I10" s="10" t="n">
        <x:v>0</x:v>
      </x:c>
      <x:c r="J10" s="10" t="n">
        <x:v>0.08687644857489811</x:v>
      </x:c>
      <x:c r="K10" s="10" t="n">
        <x:v>0</x:v>
      </x:c>
      <x:c r="L10" s="10" t="n">
        <x:v>0</x:v>
      </x:c>
      <x:c r="M10" s="10" t="n">
        <x:v>0.02968803009266438</x:v>
      </x:c>
      <x:c r="N10" s="10" t="n">
        <x:v>0.02467173470896806</x:v>
      </x:c>
      <x:c r="O10" s="10" t="n">
        <x:v>0</x:v>
      </x:c>
      <x:c r="P10" s="10" t="n">
        <x:v>0</x:v>
      </x:c>
      <x:c r="Q10" s="10" t="n">
        <x:v>0.011099344858581136</x:v>
      </x:c>
      <x:c r="R10" s="10" t="n">
        <x:v>0</x:v>
      </x:c>
      <x:c r="S10" s="10" t="n">
        <x:v>0</x:v>
      </x:c>
      <x:c r="T10" s="10" t="n">
        <x:v>0.005101284392019041</x:v>
      </x:c>
      <x:c r="U10" s="10" t="n">
        <x:v>0.00392576190413577</x:v>
      </x:c>
    </x:row>
    <x:row r="11" ht="23" customHeight="1">
      <x:c r="A11" s="2" t="str">
        <x:v>Sumar</x:v>
      </x:c>
      <x:c r="B11" s="11" t="n">
        <x:v>0.0006735070211730961</x:v>
      </x:c>
      <x:c r="C11" s="11" t="n">
        <x:v>0.03175632944286343</x:v>
      </x:c>
      <x:c r="D11" s="11" t="n">
        <x:v>0</x:v>
      </x:c>
      <x:c r="E11" s="11" t="n">
        <x:v>0.3029492873310518</x:v>
      </x:c>
      <x:c r="F11" s="11" t="n">
        <x:v>0</x:v>
      </x:c>
      <x:c r="G11" s="11" t="n">
        <x:v>0</x:v>
      </x:c>
      <x:c r="H11" s="11" t="n">
        <x:v>0.017039341277656585</x:v>
      </x:c>
      <x:c r="I11" s="11" t="n">
        <x:v>0</x:v>
      </x:c>
      <x:c r="J11" s="11" t="n">
        <x:v>0</x:v>
      </x:c>
      <x:c r="K11" s="11" t="n">
        <x:v>0</x:v>
      </x:c>
      <x:c r="L11" s="11" t="n">
        <x:v>0</x:v>
      </x:c>
      <x:c r="M11" s="11" t="n">
        <x:v>0.030447881956083275</x:v>
      </x:c>
      <x:c r="N11" s="11" t="n">
        <x:v>0.04098121861627531</x:v>
      </x:c>
      <x:c r="O11" s="11" t="n">
        <x:v>0</x:v>
      </x:c>
      <x:c r="P11" s="11" t="n">
        <x:v>0.014761226949713348</x:v>
      </x:c>
      <x:c r="Q11" s="11" t="n">
        <x:v>0.01876473697760238</x:v>
      </x:c>
      <x:c r="R11" s="11" t="n">
        <x:v>0.07269694718285956</x:v>
      </x:c>
      <x:c r="S11" s="11" t="n">
        <x:v>0</x:v>
      </x:c>
      <x:c r="T11" s="11" t="n">
        <x:v>0.011495130451912226</x:v>
      </x:c>
      <x:c r="U11" s="11" t="n">
        <x:v>0.010093980547144913</x:v>
      </x:c>
    </x:row>
    <x:row r="12" ht="23" customHeight="1">
      <x:c r="A12" s="9" t="str">
        <x:v>Se Acabó la Fiesta</x:v>
      </x:c>
      <x:c r="B12" s="10" t="n">
        <x:v>0.008152555602696359</x:v>
      </x:c>
      <x:c r="C12" s="10" t="n">
        <x:v>0.0019099058979548192</x:v>
      </x:c>
      <x:c r="D12" s="10" t="n">
        <x:v>0.053103286460744824</x:v>
      </x:c>
      <x:c r="E12" s="10" t="n">
        <x:v>0</x:v>
      </x:c>
      <x:c r="F12" s="10" t="n">
        <x:v>0</x:v>
      </x:c>
      <x:c r="G12" s="10" t="n">
        <x:v>0.03325461183216577</x:v>
      </x:c>
      <x:c r="H12" s="10" t="n">
        <x:v>0</x:v>
      </x:c>
      <x:c r="I12" s="10" t="n">
        <x:v>0</x:v>
      </x:c>
      <x:c r="J12" s="10" t="n">
        <x:v>0</x:v>
      </x:c>
      <x:c r="K12" s="10" t="n">
        <x:v>0.12966727838497072</x:v>
      </x:c>
      <x:c r="L12" s="10" t="n">
        <x:v>0</x:v>
      </x:c>
      <x:c r="M12" s="10" t="n">
        <x:v>0</x:v>
      </x:c>
      <x:c r="N12" s="10" t="n">
        <x:v>0.046709873753657004</x:v>
      </x:c>
      <x:c r="O12" s="10" t="n">
        <x:v>0</x:v>
      </x:c>
      <x:c r="P12" s="10" t="n">
        <x:v>0.017319200244064838</x:v>
      </x:c>
      <x:c r="Q12" s="10" t="n">
        <x:v>0.020367426088160997</x:v>
      </x:c>
      <x:c r="R12" s="10" t="n">
        <x:v>0.011090443730632085</x:v>
      </x:c>
      <x:c r="S12" s="10" t="n">
        <x:v>0.021830267348915154</x:v>
      </x:c>
      <x:c r="T12" s="10" t="n">
        <x:v>0</x:v>
      </x:c>
      <x:c r="U12" s="10" t="n">
        <x:v>0.007302261077249402</x:v>
      </x:c>
    </x:row>
    <x:row r="13" ht="23" customHeight="1">
      <x:c r="A13" s="2" t="str">
        <x:v>Coalición de izquierdas</x:v>
      </x:c>
      <x:c r="B13" s="11" t="n">
        <x:v>0</x:v>
      </x:c>
      <x:c r="C13" s="11" t="n">
        <x:v>0.007216099794470378</x:v>
      </x:c>
      <x:c r="D13" s="11" t="n">
        <x:v>0</x:v>
      </x:c>
      <x:c r="E13" s="11" t="n">
        <x:v>0.040117360611672946</x:v>
      </x:c>
      <x:c r="F13" s="11" t="n">
        <x:v>0</x:v>
      </x:c>
      <x:c r="G13" s="11" t="n">
        <x:v>0</x:v>
      </x:c>
      <x:c r="H13" s="11" t="n">
        <x:v>0.01038556947434494</x:v>
      </x:c>
      <x:c r="I13" s="11" t="n">
        <x:v>0</x:v>
      </x:c>
      <x:c r="J13" s="11" t="n">
        <x:v>0.016870440587312845</x:v>
      </x:c>
      <x:c r="K13" s="11" t="n">
        <x:v>0</x:v>
      </x:c>
      <x:c r="L13" s="11" t="n">
        <x:v>0</x:v>
      </x:c>
      <x:c r="M13" s="11" t="n">
        <x:v>0.032650384870766144</x:v>
      </x:c>
      <x:c r="N13" s="11" t="n">
        <x:v>0</x:v>
      </x:c>
      <x:c r="O13" s="11" t="n">
        <x:v>0</x:v>
      </x:c>
      <x:c r="P13" s="11" t="n">
        <x:v>0.004834534445760346</x:v>
      </x:c>
      <x:c r="Q13" s="11" t="n">
        <x:v>0.006804380279245546</x:v>
      </x:c>
      <x:c r="R13" s="11" t="n">
        <x:v>0.012930218948618368</x:v>
      </x:c>
      <x:c r="S13" s="11" t="n">
        <x:v>0</x:v>
      </x:c>
      <x:c r="T13" s="11" t="n">
        <x:v>0.018046077417298273</x:v>
      </x:c>
      <x:c r="U13" s="11" t="n">
        <x:v>0</x:v>
      </x:c>
    </x:row>
    <x:row r="14" ht="23" customHeight="1">
      <x:c r="A14" s="9" t="str">
        <x:v>Adelante Andalucía</x:v>
      </x:c>
      <x:c r="B14" s="10" t="n">
        <x:v>0</x:v>
      </x:c>
      <x:c r="C14" s="10" t="n">
        <x:v>0.0018481436864386765</x:v>
      </x:c>
      <x:c r="D14" s="10" t="n">
        <x:v>0</x:v>
      </x:c>
      <x:c r="E14" s="10" t="n">
        <x:v>0.022474753245875768</x:v>
      </x:c>
      <x:c r="F14" s="10" t="n">
        <x:v>0</x:v>
      </x:c>
      <x:c r="G14" s="10" t="n">
        <x:v>0</x:v>
      </x:c>
      <x:c r="H14" s="10" t="n">
        <x:v>0</x:v>
      </x:c>
      <x:c r="I14" s="10" t="n">
        <x:v>0</x:v>
      </x:c>
      <x:c r="J14" s="10" t="n">
        <x:v>0</x:v>
      </x:c>
      <x:c r="K14" s="10" t="n">
        <x:v>0</x:v>
      </x:c>
      <x:c r="L14" s="10" t="n">
        <x:v>0</x:v>
      </x:c>
      <x:c r="M14" s="10" t="n">
        <x:v>0</x:v>
      </x:c>
      <x:c r="N14" s="10" t="n">
        <x:v>0.01840427464505846</x:v>
      </x:c>
      <x:c r="O14" s="10" t="n">
        <x:v>0</x:v>
      </x:c>
      <x:c r="P14" s="10" t="n">
        <x:v>0</x:v>
      </x:c>
      <x:c r="Q14" s="10" t="n">
        <x:v>0.0019027916277810156</x:v>
      </x:c>
      <x:c r="R14" s="10" t="n">
        <x:v>0.008498046646205933</x:v>
      </x:c>
      <x:c r="S14" s="10" t="n">
        <x:v>0</x:v>
      </x:c>
      <x:c r="T14" s="10" t="n">
        <x:v>0.0031153599453082165</x:v>
      </x:c>
      <x:c r="U14" s="10" t="n">
        <x:v>0.013868203279270831</x:v>
      </x:c>
    </x:row>
    <x:row r="15" ht="23" customHeight="1">
      <x:c r="A15" s="2" t="str">
        <x:v>CCa</x:v>
      </x:c>
      <x:c r="B15" s="11" t="n">
        <x:v>0</x:v>
      </x:c>
      <x:c r="C15" s="11" t="n">
        <x:v>0.0006581097206524397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0.3000357584656869</x:v>
      </x:c>
      <x:c r="L15" s="11" t="n">
        <x:v>0</x:v>
      </x:c>
      <x:c r="M15" s="11" t="n">
        <x:v>0</x:v>
      </x:c>
      <x:c r="N15" s="11" t="n">
        <x:v>0</x:v>
      </x:c>
      <x:c r="O15" s="11" t="n">
        <x:v>0</x:v>
      </x:c>
      <x:c r="P15" s="11" t="n">
        <x:v>0</x:v>
      </x:c>
      <x:c r="Q15" s="11" t="n">
        <x:v>0</x:v>
      </x:c>
      <x:c r="R15" s="11" t="n">
        <x:v>0</x:v>
      </x:c>
      <x:c r="S15" s="11" t="n">
        <x:v>0</x:v>
      </x:c>
      <x:c r="T15" s="11" t="n">
        <x:v>0</x:v>
      </x:c>
      <x:c r="U15" s="11" t="n">
        <x:v>0</x:v>
      </x:c>
    </x:row>
    <x:row r="16" ht="23" customHeight="1">
      <x:c r="A16" s="9" t="str">
        <x:v>ERC</x:v>
      </x:c>
      <x:c r="B16" s="10" t="n">
        <x:v>0</x:v>
      </x:c>
      <x:c r="C16" s="10" t="n">
        <x:v>0.004086867129914934</x:v>
      </x:c>
      <x:c r="D16" s="10" t="n">
        <x:v>0</x:v>
      </x:c>
      <x:c r="E16" s="10" t="n">
        <x:v>0.01609280036465823</x:v>
      </x:c>
      <x:c r="F16" s="10" t="n">
        <x:v>0.5898461260928711</x:v>
      </x:c>
      <x:c r="G16" s="10" t="n">
        <x:v>0.01739104346519044</x:v>
      </x:c>
      <x:c r="H16" s="10" t="n">
        <x:v>0</x:v>
      </x:c>
      <x:c r="I16" s="10" t="n">
        <x:v>0</x:v>
      </x:c>
      <x:c r="J16" s="10" t="n">
        <x:v>0</x:v>
      </x:c>
      <x:c r="K16" s="10" t="n">
        <x:v>0</x:v>
      </x:c>
      <x:c r="L16" s="10" t="n">
        <x:v>0</x:v>
      </x:c>
      <x:c r="M16" s="10" t="n">
        <x:v>0</x:v>
      </x:c>
      <x:c r="N16" s="10" t="n">
        <x:v>0.032180286399651106</x:v>
      </x:c>
      <x:c r="O16" s="10" t="n">
        <x:v>0.009887721382235919</x:v>
      </x:c>
      <x:c r="P16" s="10" t="n">
        <x:v>0</x:v>
      </x:c>
      <x:c r="Q16" s="10" t="n">
        <x:v>0.006771605065632187</x:v>
      </x:c>
      <x:c r="R16" s="10" t="n">
        <x:v>0.039731426217752025</x:v>
      </x:c>
      <x:c r="S16" s="10" t="n">
        <x:v>0</x:v>
      </x:c>
      <x:c r="T16" s="10" t="n">
        <x:v>0.012918346055542826</x:v>
      </x:c>
      <x:c r="U16" s="10" t="n">
        <x:v>0.002352287777676271</x:v>
      </x:c>
    </x:row>
    <x:row r="17" ht="23" customHeight="1">
      <x:c r="A17" s="2" t="str">
        <x:v>Junts</x:v>
      </x:c>
      <x:c r="B17" s="11" t="n">
        <x:v>0</x:v>
      </x:c>
      <x:c r="C17" s="11" t="n">
        <x:v>0.0010268285509048513</x:v>
      </x:c>
      <x:c r="D17" s="11" t="n">
        <x:v>0</x:v>
      </x:c>
      <x:c r="E17" s="11" t="n">
        <x:v>0</x:v>
      </x:c>
      <x:c r="F17" s="11" t="n">
        <x:v>0.02579735252458418</x:v>
      </x:c>
      <x:c r="G17" s="11" t="n">
        <x:v>0.3776664767649639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11" t="n">
        <x:v>0</x:v>
      </x:c>
      <x:c r="O17" s="11" t="n">
        <x:v>0.008153674896838062</x:v>
      </x:c>
      <x:c r="P17" s="11" t="n">
        <x:v>0</x:v>
      </x:c>
      <x:c r="Q17" s="11" t="n">
        <x:v>0.00653053435154402</x:v>
      </x:c>
      <x:c r="R17" s="11" t="n">
        <x:v>0.027736746060737495</x:v>
      </x:c>
      <x:c r="S17" s="11" t="n">
        <x:v>0</x:v>
      </x:c>
      <x:c r="T17" s="11" t="n">
        <x:v>0.003986858747641396</x:v>
      </x:c>
      <x:c r="U17" s="11" t="n">
        <x:v>0</x:v>
      </x:c>
    </x:row>
    <x:row r="18" ht="23" customHeight="1">
      <x:c r="A18" s="9" t="str">
        <x:v>BNG</x:v>
      </x:c>
      <x:c r="B18" s="10" t="n">
        <x:v>0.00104921728048689</x:v>
      </x:c>
      <x:c r="C18" s="10" t="n">
        <x:v>0.003821629889466161</x:v>
      </x:c>
      <x:c r="D18" s="10" t="n">
        <x:v>0</x:v>
      </x:c>
      <x:c r="E18" s="10" t="n">
        <x:v>0.00271766905300264</x:v>
      </x:c>
      <x:c r="F18" s="10" t="n">
        <x:v>0</x:v>
      </x:c>
      <x:c r="G18" s="10" t="n">
        <x:v>0</x:v>
      </x:c>
      <x:c r="H18" s="10" t="n">
        <x:v>0</x:v>
      </x:c>
      <x:c r="I18" s="10" t="n">
        <x:v>0</x:v>
      </x:c>
      <x:c r="J18" s="10" t="n">
        <x:v>0.7164979833882412</x:v>
      </x:c>
      <x:c r="K18" s="10" t="n">
        <x:v>0</x:v>
      </x:c>
      <x:c r="L18" s="10" t="n">
        <x:v>0</x:v>
      </x:c>
      <x:c r="M18" s="10" t="n">
        <x:v>0</x:v>
      </x:c>
      <x:c r="N18" s="10" t="n">
        <x:v>0</x:v>
      </x:c>
      <x:c r="O18" s="10" t="n">
        <x:v>0</x:v>
      </x:c>
      <x:c r="P18" s="10" t="n">
        <x:v>0</x:v>
      </x:c>
      <x:c r="Q18" s="10" t="n">
        <x:v>0.006655687427122766</x:v>
      </x:c>
      <x:c r="R18" s="10" t="n">
        <x:v>0</x:v>
      </x:c>
      <x:c r="S18" s="10" t="n">
        <x:v>0</x:v>
      </x:c>
      <x:c r="T18" s="10" t="n">
        <x:v>0.003691387901996981</x:v>
      </x:c>
      <x:c r="U18" s="10" t="n">
        <x:v>0</x:v>
      </x:c>
    </x:row>
    <x:row r="19" ht="23" customHeight="1">
      <x:c r="A19" s="2" t="str">
        <x:v>UPN</x:v>
      </x:c>
      <x:c r="B19" s="11" t="n">
        <x:v>0.00022301268614946656</x:v>
      </x:c>
      <x:c r="C19" s="11" t="n">
        <x:v>0.0003672892441508408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0.6406120147997028</x:v>
      </x:c>
      <x:c r="M19" s="11" t="n">
        <x:v>0</x:v>
      </x:c>
      <x:c r="N19" s="11" t="n">
        <x:v>0</x:v>
      </x:c>
      <x:c r="O19" s="11" t="n">
        <x:v>0</x:v>
      </x:c>
      <x:c r="P19" s="11" t="n">
        <x:v>0</x:v>
      </x:c>
      <x:c r="Q19" s="11" t="n">
        <x:v>0</x:v>
      </x:c>
      <x:c r="R19" s="11" t="n">
        <x:v>0</x:v>
      </x:c>
      <x:c r="S19" s="11" t="n">
        <x:v>0</x:v>
      </x:c>
      <x:c r="T19" s="11" t="n">
        <x:v>0</x:v>
      </x:c>
      <x:c r="U19" s="11" t="n">
        <x:v>0</x:v>
      </x:c>
    </x:row>
    <x:row r="20" ht="23" customHeight="1">
      <x:c r="A20" s="9" t="str">
        <x:v>EAJ-PNV</x:v>
      </x:c>
      <x:c r="B20" s="10" t="n">
        <x:v>0</x:v>
      </x:c>
      <x:c r="C20" s="10" t="n">
        <x:v>0</x:v>
      </x:c>
      <x:c r="D20" s="10" t="n">
        <x:v>0</x:v>
      </x:c>
      <x:c r="E20" s="10" t="n">
        <x:v>0.0028796725599088842</x:v>
      </x:c>
      <x:c r="F20" s="10" t="n">
        <x:v>0</x:v>
      </x:c>
      <x:c r="G20" s="10" t="n">
        <x:v>0</x:v>
      </x:c>
      <x:c r="H20" s="10" t="n">
        <x:v>0</x:v>
      </x:c>
      <x:c r="I20" s="10" t="n">
        <x:v>0.5080128095412468</x:v>
      </x:c>
      <x:c r="J20" s="10" t="n">
        <x:v>0</x:v>
      </x:c>
      <x:c r="K20" s="10" t="n">
        <x:v>0</x:v>
      </x:c>
      <x:c r="L20" s="10" t="n">
        <x:v>0</x:v>
      </x:c>
      <x:c r="M20" s="10" t="n">
        <x:v>0</x:v>
      </x:c>
      <x:c r="N20" s="10" t="n">
        <x:v>0</x:v>
      </x:c>
      <x:c r="O20" s="10" t="n">
        <x:v>0</x:v>
      </x:c>
      <x:c r="P20" s="10" t="n">
        <x:v>0</x:v>
      </x:c>
      <x:c r="Q20" s="10" t="n">
        <x:v>0.0008715099707157717</x:v>
      </x:c>
      <x:c r="R20" s="10" t="n">
        <x:v>0.013724443577003996</x:v>
      </x:c>
      <x:c r="S20" s="10" t="n">
        <x:v>0</x:v>
      </x:c>
      <x:c r="T20" s="10" t="n">
        <x:v>0</x:v>
      </x:c>
      <x:c r="U20" s="10" t="n">
        <x:v>0</x:v>
      </x:c>
    </x:row>
    <x:row r="21" ht="23" customHeight="1">
      <x:c r="A21" s="2" t="str">
        <x:v>EH Bildu</x:v>
      </x:c>
      <x:c r="B21" s="11" t="n">
        <x:v>0</x:v>
      </x:c>
      <x:c r="C21" s="11" t="n">
        <x:v>0.000370712699470617</x:v>
      </x:c>
      <x:c r="D21" s="11" t="n">
        <x:v>0</x:v>
      </x:c>
      <x:c r="E21" s="11" t="n">
        <x:v>0.00494073494925108</x:v>
      </x:c>
      <x:c r="F21" s="11" t="n">
        <x:v>0</x:v>
      </x:c>
      <x:c r="G21" s="11" t="n">
        <x:v>0</x:v>
      </x:c>
      <x:c r="H21" s="11" t="n">
        <x:v>0.7183964435029861</x:v>
      </x:c>
      <x:c r="I21" s="11" t="n">
        <x:v>0.17094410819692357</x:v>
      </x:c>
      <x:c r="J21" s="11" t="n">
        <x:v>0</x:v>
      </x:c>
      <x:c r="K21" s="11" t="n">
        <x:v>0</x:v>
      </x:c>
      <x:c r="L21" s="11" t="n">
        <x:v>0</x:v>
      </x:c>
      <x:c r="M21" s="11" t="n">
        <x:v>0</x:v>
      </x:c>
      <x:c r="N21" s="11" t="n">
        <x:v>0.003252115853650559</x:v>
      </x:c>
      <x:c r="O21" s="11" t="n">
        <x:v>0</x:v>
      </x:c>
      <x:c r="P21" s="11" t="n">
        <x:v>0</x:v>
      </x:c>
      <x:c r="Q21" s="11" t="n">
        <x:v>0.0009931443931346347</x:v>
      </x:c>
      <x:c r="R21" s="11" t="n">
        <x:v>0.015024992824891446</x:v>
      </x:c>
      <x:c r="S21" s="11" t="n">
        <x:v>0</x:v>
      </x:c>
      <x:c r="T21" s="11" t="n">
        <x:v>0.007026761093768414</x:v>
      </x:c>
      <x:c r="U21" s="11" t="n">
        <x:v>0</x:v>
      </x:c>
    </x:row>
    <x:row r="22" ht="23" customHeight="1">
      <x:c r="A22" s="9" t="str">
        <x:v>Otro partido</x:v>
      </x:c>
      <x:c r="B22" s="10" t="n">
        <x:v>0.010598715024245359</x:v>
      </x:c>
      <x:c r="C22" s="10" t="n">
        <x:v>0.030600749802400316</x:v>
      </x:c>
      <x:c r="D22" s="10" t="n">
        <x:v>0.014224848642573142</x:v>
      </x:c>
      <x:c r="E22" s="10" t="n">
        <x:v>0.05551252779348688</x:v>
      </x:c>
      <x:c r="F22" s="10" t="n">
        <x:v>0.08354831397452141</x:v>
      </x:c>
      <x:c r="G22" s="10" t="n">
        <x:v>0.010319341052878564</x:v>
      </x:c>
      <x:c r="H22" s="10" t="n">
        <x:v>0.08109885211042045</x:v>
      </x:c>
      <x:c r="I22" s="10" t="n">
        <x:v>0.016783121747391397</x:v>
      </x:c>
      <x:c r="J22" s="10" t="n">
        <x:v>0.017523484713312058</x:v>
      </x:c>
      <x:c r="K22" s="10" t="n">
        <x:v>0.051664407943971556</x:v>
      </x:c>
      <x:c r="L22" s="10" t="n">
        <x:v>0</x:v>
      </x:c>
      <x:c r="M22" s="10" t="n">
        <x:v>0.047223650034932625</x:v>
      </x:c>
      <x:c r="N22" s="10" t="n">
        <x:v>0.35668131492739474</x:v>
      </x:c>
      <x:c r="O22" s="10" t="n">
        <x:v>0.03582782066367165</x:v>
      </x:c>
      <x:c r="P22" s="10" t="n">
        <x:v>0.01608365372205741</x:v>
      </x:c>
      <x:c r="Q22" s="10" t="n">
        <x:v>0.04587872046556412</x:v>
      </x:c>
      <x:c r="R22" s="10" t="n">
        <x:v>0.002821386478271729</x:v>
      </x:c>
      <x:c r="S22" s="10" t="n">
        <x:v>0.01840518709456358</x:v>
      </x:c>
      <x:c r="T22" s="10" t="n">
        <x:v>0.04332976001152383</x:v>
      </x:c>
      <x:c r="U22" s="10" t="n">
        <x:v>0.06693201909344576</x:v>
      </x:c>
    </x:row>
    <x:row r="23" ht="23" customHeight="1">
      <x:c r="A23" s="2" t="str">
        <x:v>En blanco</x:v>
      </x:c>
      <x:c r="B23" s="11" t="n">
        <x:v>0.026367929274574722</x:v>
      </x:c>
      <x:c r="C23" s="11" t="n">
        <x:v>0.01671220840490126</x:v>
      </x:c>
      <x:c r="D23" s="11" t="n">
        <x:v>0.006911573546226845</x:v>
      </x:c>
      <x:c r="E23" s="11" t="n">
        <x:v>0.011866778595841166</x:v>
      </x:c>
      <x:c r="F23" s="11" t="n">
        <x:v>0.00940964455031822</x:v>
      </x:c>
      <x:c r="G23" s="11" t="n">
        <x:v>0.02846131286886098</x:v>
      </x:c>
      <x:c r="H23" s="11" t="n">
        <x:v>0</x:v>
      </x:c>
      <x:c r="I23" s="11" t="n">
        <x:v>0</x:v>
      </x:c>
      <x:c r="J23" s="11" t="n">
        <x:v>0.02030149526019542</x:v>
      </x:c>
      <x:c r="K23" s="11" t="n">
        <x:v>0</x:v>
      </x:c>
      <x:c r="L23" s="11" t="n">
        <x:v>0</x:v>
      </x:c>
      <x:c r="M23" s="11" t="n">
        <x:v>0.022939062961988794</x:v>
      </x:c>
      <x:c r="N23" s="11" t="n">
        <x:v>0.018025429809237332</x:v>
      </x:c>
      <x:c r="O23" s="11" t="n">
        <x:v>0.35643686037822564</x:v>
      </x:c>
      <x:c r="P23" s="11" t="n">
        <x:v>0.017255495125628302</x:v>
      </x:c>
      <x:c r="Q23" s="11" t="n">
        <x:v>0.05750517611416134</x:v>
      </x:c>
      <x:c r="R23" s="11" t="n">
        <x:v>0.043130228071054086</x:v>
      </x:c>
      <x:c r="S23" s="11" t="n">
        <x:v>0</x:v>
      </x:c>
      <x:c r="T23" s="11" t="n">
        <x:v>0.05309561513705681</x:v>
      </x:c>
      <x:c r="U23" s="11" t="n">
        <x:v>0.0750251368631013</x:v>
      </x:c>
    </x:row>
    <x:row r="24" ht="23" customHeight="1">
      <x:c r="A24" s="2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</x:row>
    <x:row r="25" ht="23" customHeight="1">
      <x:c r="A25" s="2" t="str">
        <x:v>Voto más simpatía. P19a. Proporciones dentro de cada recuerdo de voto.</x:v>
      </x:c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</x:row>
    <x:row r="26" ht="58" customHeight="1">
      <x:c r="A26" s="8" t="str">
        <x:v>Respuesta</x:v>
      </x:c>
      <x:c r="B26" s="12" t="str">
        <x:v>PP</x:v>
      </x:c>
      <x:c r="C26" s="12" t="str">
        <x:v>PSOE</x:v>
      </x:c>
      <x:c r="D26" s="12" t="str">
        <x:v>VOX</x:v>
      </x:c>
      <x:c r="E26" s="12" t="str">
        <x:v>Sumar</x:v>
      </x:c>
      <x:c r="F26" s="12" t="str">
        <x:v>ERC</x:v>
      </x:c>
      <x:c r="G26" s="12" t="str">
        <x:v>Junts</x:v>
      </x:c>
      <x:c r="H26" s="12" t="str">
        <x:v>EH Bildu</x:v>
      </x:c>
      <x:c r="I26" s="12" t="str">
        <x:v>EAJ-PNV</x:v>
      </x:c>
      <x:c r="J26" s="12" t="str">
        <x:v>BNG</x:v>
      </x:c>
      <x:c r="K26" s="12" t="str">
        <x:v>CCa</x:v>
      </x:c>
      <x:c r="L26" s="12" t="str">
        <x:v>UPN</x:v>
      </x:c>
      <x:c r="M26" s="12" t="str">
        <x:v>PACMA</x:v>
      </x:c>
      <x:c r="N26" s="12" t="str">
        <x:v>Otro partido</x:v>
      </x:c>
      <x:c r="O26" s="12" t="str">
        <x:v>En blanco</x:v>
      </x:c>
      <x:c r="P26" s="12" t="str">
        <x:v>Nulo</x:v>
      </x:c>
      <x:c r="Q26" s="12" t="str">
        <x:v>No votó</x:v>
      </x:c>
      <x:c r="R26" s="12" t="str">
        <x:v>No tenía edad</x:v>
      </x:c>
      <x:c r="S26" s="12" t="str">
        <x:v>No tenía derecho a voto</x:v>
      </x:c>
      <x:c r="T26" s="12" t="str">
        <x:v>N.R.</x:v>
      </x:c>
      <x:c r="U26" s="12" t="str">
        <x:v>N.C.</x:v>
      </x:c>
    </x:row>
    <x:row r="27" ht="23" customHeight="1">
      <x:c r="A27" s="9" t="str">
        <x:v>PSOE</x:v>
      </x:c>
      <x:c r="B27" s="10" t="n">
        <x:v>0.0051698924831863466</x:v>
      </x:c>
      <x:c r="C27" s="10" t="n">
        <x:v>0.7030608566444648</x:v>
      </x:c>
      <x:c r="D27" s="10" t="n">
        <x:v>0.0063391360346410006</x:v>
      </x:c>
      <x:c r="E27" s="10" t="n">
        <x:v>0.15867187680165348</x:v>
      </x:c>
      <x:c r="F27" s="10" t="n">
        <x:v>0.1403840022880879</x:v>
      </x:c>
      <x:c r="G27" s="10" t="n">
        <x:v>0.14081988263528017</x:v>
      </x:c>
      <x:c r="H27" s="10" t="n">
        <x:v>0.06366697505156575</x:v>
      </x:c>
      <x:c r="I27" s="10" t="n">
        <x:v>0.12974102482186695</x:v>
      </x:c>
      <x:c r="J27" s="10" t="n">
        <x:v>0.03901345010940102</x:v>
      </x:c>
      <x:c r="K27" s="10" t="n">
        <x:v>0.16571503774621185</x:v>
      </x:c>
      <x:c r="L27" s="10" t="n">
        <x:v>0</x:v>
      </x:c>
      <x:c r="M27" s="10" t="n">
        <x:v>0.03846249141551743</x:v>
      </x:c>
      <x:c r="N27" s="10" t="n">
        <x:v>0.0510824009850055</x:v>
      </x:c>
      <x:c r="O27" s="10" t="n">
        <x:v>0.1667358064017227</x:v>
      </x:c>
      <x:c r="P27" s="10" t="n">
        <x:v>0</x:v>
      </x:c>
      <x:c r="Q27" s="10" t="n">
        <x:v>0.13640639259406548</x:v>
      </x:c>
      <x:c r="R27" s="10" t="n">
        <x:v>0.2341663858505373</x:v>
      </x:c>
      <x:c r="S27" s="10" t="n">
        <x:v>0.45167498210947593</x:v>
      </x:c>
      <x:c r="T27" s="10" t="n">
        <x:v>0.11512242765606157</x:v>
      </x:c>
      <x:c r="U27" s="10" t="n">
        <x:v>0.0642491847852257</x:v>
      </x:c>
    </x:row>
    <x:row r="28" ht="23" customHeight="1">
      <x:c r="A28" s="2" t="str">
        <x:v>PP</x:v>
      </x:c>
      <x:c r="B28" s="11" t="n">
        <x:v>0.6998075413029486</x:v>
      </x:c>
      <x:c r="C28" s="11" t="n">
        <x:v>0.053985410560072805</x:v>
      </x:c>
      <x:c r="D28" s="11" t="n">
        <x:v>0.08146400147710299</x:v>
      </x:c>
      <x:c r="E28" s="11" t="n">
        <x:v>0.0051638063616992955</x:v>
      </x:c>
      <x:c r="F28" s="11" t="n">
        <x:v>0</x:v>
      </x:c>
      <x:c r="G28" s="11" t="n">
        <x:v>0.008856859181367954</x:v>
      </x:c>
      <x:c r="H28" s="11" t="n">
        <x:v>0</x:v>
      </x:c>
      <x:c r="I28" s="11" t="n">
        <x:v>0.0513363170658174</x:v>
      </x:c>
      <x:c r="J28" s="11" t="n">
        <x:v>0.04312191508744376</x:v>
      </x:c>
      <x:c r="K28" s="11" t="n">
        <x:v>0.13139947812551103</x:v>
      </x:c>
      <x:c r="L28" s="11" t="n">
        <x:v>0</x:v>
      </x:c>
      <x:c r="M28" s="11" t="n">
        <x:v>0</x:v>
      </x:c>
      <x:c r="N28" s="11" t="n">
        <x:v>0.040370083724350136</x:v>
      </x:c>
      <x:c r="O28" s="11" t="n">
        <x:v>0.03743553169090306</x:v>
      </x:c>
      <x:c r="P28" s="11" t="n">
        <x:v>0.09916831908567594</x:v>
      </x:c>
      <x:c r="Q28" s="11" t="n">
        <x:v>0.111903512931909</x:v>
      </x:c>
      <x:c r="R28" s="11" t="n">
        <x:v>0.14671100858890887</x:v>
      </x:c>
      <x:c r="S28" s="11" t="n">
        <x:v>0.1900209318964286</x:v>
      </x:c>
      <x:c r="T28" s="11" t="n">
        <x:v>0.07645157531630847</x:v>
      </x:c>
      <x:c r="U28" s="11" t="n">
        <x:v>0.11124647633883424</x:v>
      </x:c>
    </x:row>
    <x:row r="29" ht="23" customHeight="1">
      <x:c r="A29" s="9" t="str">
        <x:v>VOX</x:v>
      </x:c>
      <x:c r="B29" s="10" t="n">
        <x:v>0.13773027063109947</x:v>
      </x:c>
      <x:c r="C29" s="10" t="n">
        <x:v>0.02412514240562474</x:v>
      </x:c>
      <x:c r="D29" s="10" t="n">
        <x:v>0.7435572592725544</x:v>
      </x:c>
      <x:c r="E29" s="10" t="n">
        <x:v>0.002968365997243758</x:v>
      </x:c>
      <x:c r="F29" s="10" t="n">
        <x:v>0.011261227457262046</x:v>
      </x:c>
      <x:c r="G29" s="10" t="n">
        <x:v>0.039306584907976345</x:v>
      </x:c>
      <x:c r="H29" s="10" t="n">
        <x:v>0</x:v>
      </x:c>
      <x:c r="I29" s="10" t="n">
        <x:v>0</x:v>
      </x:c>
      <x:c r="J29" s="10" t="n">
        <x:v>0</x:v>
      </x:c>
      <x:c r="K29" s="10" t="n">
        <x:v>0.024188016260709627</x:v>
      </x:c>
      <x:c r="L29" s="10" t="n">
        <x:v>0.17413461338292413</x:v>
      </x:c>
      <x:c r="M29" s="10" t="n">
        <x:v>0</x:v>
      </x:c>
      <x:c r="N29" s="10" t="n">
        <x:v>0.08004567283168956</x:v>
      </x:c>
      <x:c r="O29" s="10" t="n">
        <x:v>0.01829227368440664</x:v>
      </x:c>
      <x:c r="P29" s="10" t="n">
        <x:v>0.014228445135175178</x:v>
      </x:c>
      <x:c r="Q29" s="10" t="n">
        <x:v>0.15129958018197542</x:v>
      </x:c>
      <x:c r="R29" s="10" t="n">
        <x:v>0.14860389035643826</x:v>
      </x:c>
      <x:c r="S29" s="10" t="n">
        <x:v>0.14883598872246348</x:v>
      </x:c>
      <x:c r="T29" s="10" t="n">
        <x:v>0.10066741784659831</x:v>
      </x:c>
      <x:c r="U29" s="10" t="n">
        <x:v>0.054950577296394104</x:v>
      </x:c>
    </x:row>
    <x:row r="30" ht="23" customHeight="1">
      <x:c r="A30" s="2" t="str">
        <x:v>PACMA</x:v>
      </x:c>
      <x:c r="B30" s="11" t="n">
        <x:v>0.003718785720185869</x:v>
      </x:c>
      <x:c r="C30" s="11" t="n">
        <x:v>0.003817263231034404</x:v>
      </x:c>
      <x:c r="D30" s="11" t="n">
        <x:v>0</x:v>
      </x:c>
      <x:c r="E30" s="11" t="n">
        <x:v>0.008564219157944615</x:v>
      </x:c>
      <x:c r="F30" s="11" t="n">
        <x:v>0</x:v>
      </x:c>
      <x:c r="G30" s="11" t="n">
        <x:v>0</x:v>
      </x:c>
      <x:c r="H30" s="11" t="n">
        <x:v>0</x:v>
      </x:c>
      <x:c r="I30" s="11" t="n">
        <x:v>0</x:v>
      </x:c>
      <x:c r="J30" s="11" t="n">
        <x:v>0</x:v>
      </x:c>
      <x:c r="K30" s="11" t="n">
        <x:v>0</x:v>
      </x:c>
      <x:c r="L30" s="11" t="n">
        <x:v>0</x:v>
      </x:c>
      <x:c r="M30" s="11" t="n">
        <x:v>0.41611573458920526</x:v>
      </x:c>
      <x:c r="N30" s="11" t="n">
        <x:v>0.013093035285695215</x:v>
      </x:c>
      <x:c r="O30" s="11" t="n">
        <x:v>0</x:v>
      </x:c>
      <x:c r="P30" s="11" t="n">
        <x:v>0</x:v>
      </x:c>
      <x:c r="Q30" s="11" t="n">
        <x:v>0.018286147762047757</x:v>
      </x:c>
      <x:c r="R30" s="11" t="n">
        <x:v>0.01412494585391469</x:v>
      </x:c>
      <x:c r="S30" s="11" t="n">
        <x:v>0</x:v>
      </x:c>
      <x:c r="T30" s="11" t="n">
        <x:v>0.00919757333455056</x:v>
      </x:c>
      <x:c r="U30" s="11" t="n">
        <x:v>0</x:v>
      </x:c>
    </x:row>
    <x:row r="31" ht="23" customHeight="1">
      <x:c r="A31" s="9" t="str">
        <x:v>Podemos</x:v>
      </x:c>
      <x:c r="B31" s="10" t="n">
        <x:v>0.0008308741543319736</x:v>
      </x:c>
      <x:c r="C31" s="10" t="n">
        <x:v>0.01217642773668356</x:v>
      </x:c>
      <x:c r="D31" s="10" t="n">
        <x:v>0</x:v>
      </x:c>
      <x:c r="E31" s="10" t="n">
        <x:v>0.17475823551284697</x:v>
      </x:c>
      <x:c r="F31" s="10" t="n">
        <x:v>0</x:v>
      </x:c>
      <x:c r="G31" s="10" t="n">
        <x:v>0.011931662435408903</x:v>
      </x:c>
      <x:c r="H31" s="10" t="n">
        <x:v>0.047851870011383635</x:v>
      </x:c>
      <x:c r="I31" s="10" t="n">
        <x:v>0</x:v>
      </x:c>
      <x:c r="J31" s="10" t="n">
        <x:v>0.08687644857489811</x:v>
      </x:c>
      <x:c r="K31" s="10" t="n">
        <x:v>0</x:v>
      </x:c>
      <x:c r="L31" s="10" t="n">
        <x:v>0</x:v>
      </x:c>
      <x:c r="M31" s="10" t="n">
        <x:v>0.02968803009266438</x:v>
      </x:c>
      <x:c r="N31" s="10" t="n">
        <x:v>0.02467173470896806</x:v>
      </x:c>
      <x:c r="O31" s="10" t="n">
        <x:v>0</x:v>
      </x:c>
      <x:c r="P31" s="10" t="n">
        <x:v>0</x:v>
      </x:c>
      <x:c r="Q31" s="10" t="n">
        <x:v>0.01233596265453371</x:v>
      </x:c>
      <x:c r="R31" s="10" t="n">
        <x:v>0</x:v>
      </x:c>
      <x:c r="S31" s="10" t="n">
        <x:v>0.014645625984612665</x:v>
      </x:c>
      <x:c r="T31" s="10" t="n">
        <x:v>0.008826561047201417</x:v>
      </x:c>
      <x:c r="U31" s="10" t="n">
        <x:v>0.006299409551251734</x:v>
      </x:c>
    </x:row>
    <x:row r="32" ht="23" customHeight="1">
      <x:c r="A32" s="2" t="str">
        <x:v>Sumar</x:v>
      </x:c>
      <x:c r="B32" s="11" t="n">
        <x:v>0.0006735070211730961</x:v>
      </x:c>
      <x:c r="C32" s="11" t="n">
        <x:v>0.039358353665847334</x:v>
      </x:c>
      <x:c r="D32" s="11" t="n">
        <x:v>0</x:v>
      </x:c>
      <x:c r="E32" s="11" t="n">
        <x:v>0.3895501034572937</x:v>
      </x:c>
      <x:c r="F32" s="11" t="n">
        <x:v>0</x:v>
      </x:c>
      <x:c r="G32" s="11" t="n">
        <x:v>0</x:v>
      </x:c>
      <x:c r="H32" s="11" t="n">
        <x:v>0.017039341277656585</x:v>
      </x:c>
      <x:c r="I32" s="11" t="n">
        <x:v>0</x:v>
      </x:c>
      <x:c r="J32" s="11" t="n">
        <x:v>0</x:v>
      </x:c>
      <x:c r="K32" s="11" t="n">
        <x:v>0</x:v>
      </x:c>
      <x:c r="L32" s="11" t="n">
        <x:v>0</x:v>
      </x:c>
      <x:c r="M32" s="11" t="n">
        <x:v>0.030447881956083275</x:v>
      </x:c>
      <x:c r="N32" s="11" t="n">
        <x:v>0.05568017159928149</x:v>
      </x:c>
      <x:c r="O32" s="11" t="n">
        <x:v>0.006387101405752518</x:v>
      </x:c>
      <x:c r="P32" s="11" t="n">
        <x:v>0.014761226949713348</x:v>
      </x:c>
      <x:c r="Q32" s="11" t="n">
        <x:v>0.029532939296283707</x:v>
      </x:c>
      <x:c r="R32" s="11" t="n">
        <x:v>0.09968043146311353</x:v>
      </x:c>
      <x:c r="S32" s="11" t="n">
        <x:v>0</x:v>
      </x:c>
      <x:c r="T32" s="11" t="n">
        <x:v>0.04839727236697005</x:v>
      </x:c>
      <x:c r="U32" s="11" t="n">
        <x:v>0.0205703133479039</x:v>
      </x:c>
    </x:row>
    <x:row r="33" ht="23" customHeight="1">
      <x:c r="A33" s="9" t="str">
        <x:v>Se Acabó la Fiesta</x:v>
      </x:c>
      <x:c r="B33" s="10" t="n">
        <x:v>0.008152555602696359</x:v>
      </x:c>
      <x:c r="C33" s="10" t="n">
        <x:v>0.003844971225753343</x:v>
      </x:c>
      <x:c r="D33" s="10" t="n">
        <x:v>0.053103286460744824</x:v>
      </x:c>
      <x:c r="E33" s="10" t="n">
        <x:v>0</x:v>
      </x:c>
      <x:c r="F33" s="10" t="n">
        <x:v>0</x:v>
      </x:c>
      <x:c r="G33" s="10" t="n">
        <x:v>0.03325461183216577</x:v>
      </x:c>
      <x:c r="H33" s="10" t="n">
        <x:v>0</x:v>
      </x:c>
      <x:c r="I33" s="10" t="n">
        <x:v>0</x:v>
      </x:c>
      <x:c r="J33" s="10" t="n">
        <x:v>0</x:v>
      </x:c>
      <x:c r="K33" s="10" t="n">
        <x:v>0.12966727838497072</x:v>
      </x:c>
      <x:c r="L33" s="10" t="n">
        <x:v>0</x:v>
      </x:c>
      <x:c r="M33" s="10" t="n">
        <x:v>0</x:v>
      </x:c>
      <x:c r="N33" s="10" t="n">
        <x:v>0.07410167646344874</x:v>
      </x:c>
      <x:c r="O33" s="10" t="n">
        <x:v>0</x:v>
      </x:c>
      <x:c r="P33" s="10" t="n">
        <x:v>0.017319200244064838</x:v>
      </x:c>
      <x:c r="Q33" s="10" t="n">
        <x:v>0.020367426088160997</x:v>
      </x:c>
      <x:c r="R33" s="10" t="n">
        <x:v>0.011090443730632085</x:v>
      </x:c>
      <x:c r="S33" s="10" t="n">
        <x:v>0.021830267348915154</x:v>
      </x:c>
      <x:c r="T33" s="10" t="n">
        <x:v>0</x:v>
      </x:c>
      <x:c r="U33" s="10" t="n">
        <x:v>0.00988524408380577</x:v>
      </x:c>
    </x:row>
    <x:row r="34" ht="23" customHeight="1">
      <x:c r="A34" s="2" t="str">
        <x:v>Coalición de izquierdas</x:v>
      </x:c>
      <x:c r="B34" s="11" t="n">
        <x:v>0</x:v>
      </x:c>
      <x:c r="C34" s="11" t="n">
        <x:v>0.0077933956431960735</x:v>
      </x:c>
      <x:c r="D34" s="11" t="n">
        <x:v>0</x:v>
      </x:c>
      <x:c r="E34" s="11" t="n">
        <x:v>0.04058036862506739</x:v>
      </x:c>
      <x:c r="F34" s="11" t="n">
        <x:v>0</x:v>
      </x:c>
      <x:c r="G34" s="11" t="n">
        <x:v>0</x:v>
      </x:c>
      <x:c r="H34" s="11" t="n">
        <x:v>0.01038556947434494</x:v>
      </x:c>
      <x:c r="I34" s="11" t="n">
        <x:v>0</x:v>
      </x:c>
      <x:c r="J34" s="11" t="n">
        <x:v>0.016870440587312845</x:v>
      </x:c>
      <x:c r="K34" s="11" t="n">
        <x:v>0</x:v>
      </x:c>
      <x:c r="L34" s="11" t="n">
        <x:v>0</x:v>
      </x:c>
      <x:c r="M34" s="11" t="n">
        <x:v>0.032650384870766144</x:v>
      </x:c>
      <x:c r="N34" s="11" t="n">
        <x:v>0</x:v>
      </x:c>
      <x:c r="O34" s="11" t="n">
        <x:v>0</x:v>
      </x:c>
      <x:c r="P34" s="11" t="n">
        <x:v>0.004834534445760346</x:v>
      </x:c>
      <x:c r="Q34" s="11" t="n">
        <x:v>0.006804380279245546</x:v>
      </x:c>
      <x:c r="R34" s="11" t="n">
        <x:v>0.012930218948618368</x:v>
      </x:c>
      <x:c r="S34" s="11" t="n">
        <x:v>0</x:v>
      </x:c>
      <x:c r="T34" s="11" t="n">
        <x:v>0.018046077417298273</x:v>
      </x:c>
      <x:c r="U34" s="11" t="n">
        <x:v>0</x:v>
      </x:c>
    </x:row>
    <x:row r="35" ht="23" customHeight="1">
      <x:c r="A35" s="9" t="str">
        <x:v>Adelante Andalucía</x:v>
      </x:c>
      <x:c r="B35" s="10" t="n">
        <x:v>0</x:v>
      </x:c>
      <x:c r="C35" s="10" t="n">
        <x:v>0.003230364382311464</x:v>
      </x:c>
      <x:c r="D35" s="10" t="n">
        <x:v>0</x:v>
      </x:c>
      <x:c r="E35" s="10" t="n">
        <x:v>0.025501066156528248</x:v>
      </x:c>
      <x:c r="F35" s="10" t="n">
        <x:v>0</x:v>
      </x:c>
      <x:c r="G35" s="10" t="n">
        <x:v>0</x:v>
      </x:c>
      <x:c r="H35" s="10" t="n">
        <x:v>0</x:v>
      </x:c>
      <x:c r="I35" s="10" t="n">
        <x:v>0</x:v>
      </x:c>
      <x:c r="J35" s="10" t="n">
        <x:v>0</x:v>
      </x:c>
      <x:c r="K35" s="10" t="n">
        <x:v>0</x:v>
      </x:c>
      <x:c r="L35" s="10" t="n">
        <x:v>0</x:v>
      </x:c>
      <x:c r="M35" s="10" t="n">
        <x:v>0</x:v>
      </x:c>
      <x:c r="N35" s="10" t="n">
        <x:v>0.01840427464505846</x:v>
      </x:c>
      <x:c r="O35" s="10" t="n">
        <x:v>0</x:v>
      </x:c>
      <x:c r="P35" s="10" t="n">
        <x:v>0</x:v>
      </x:c>
      <x:c r="Q35" s="10" t="n">
        <x:v>0.0028187865351599773</x:v>
      </x:c>
      <x:c r="R35" s="10" t="n">
        <x:v>0.011442156010123343</x:v>
      </x:c>
      <x:c r="S35" s="10" t="n">
        <x:v>0</x:v>
      </x:c>
      <x:c r="T35" s="10" t="n">
        <x:v>0.01055577619283451</x:v>
      </x:c>
      <x:c r="U35" s="10" t="n">
        <x:v>0.013868203279270831</x:v>
      </x:c>
    </x:row>
    <x:row r="36" ht="23" customHeight="1">
      <x:c r="A36" s="2" t="str">
        <x:v>CCa</x:v>
      </x:c>
      <x:c r="B36" s="11" t="n">
        <x:v>0</x:v>
      </x:c>
      <x:c r="C36" s="11" t="n">
        <x:v>0.002433533051078835</x:v>
      </x:c>
      <x:c r="D36" s="11" t="n">
        <x:v>0</x:v>
      </x:c>
      <x:c r="E36" s="11" t="n">
        <x:v>0</x:v>
      </x:c>
      <x:c r="F36" s="11" t="n">
        <x:v>0</x:v>
      </x:c>
      <x:c r="G36" s="11" t="n">
        <x:v>0</x:v>
      </x:c>
      <x:c r="H36" s="11" t="n">
        <x:v>0</x:v>
      </x:c>
      <x:c r="I36" s="11" t="n">
        <x:v>0</x:v>
      </x:c>
      <x:c r="J36" s="11" t="n">
        <x:v>0</x:v>
      </x:c>
      <x:c r="K36" s="11" t="n">
        <x:v>0.3000357584656869</x:v>
      </x:c>
      <x:c r="L36" s="11" t="n">
        <x:v>0</x:v>
      </x:c>
      <x:c r="M36" s="11" t="n">
        <x:v>0</x:v>
      </x:c>
      <x:c r="N36" s="11" t="n">
        <x:v>0</x:v>
      </x:c>
      <x:c r="O36" s="11" t="n">
        <x:v>0</x:v>
      </x:c>
      <x:c r="P36" s="11" t="n">
        <x:v>0</x:v>
      </x:c>
      <x:c r="Q36" s="11" t="n">
        <x:v>0</x:v>
      </x:c>
      <x:c r="R36" s="11" t="n">
        <x:v>0</x:v>
      </x:c>
      <x:c r="S36" s="11" t="n">
        <x:v>0</x:v>
      </x:c>
      <x:c r="T36" s="11" t="n">
        <x:v>0</x:v>
      </x:c>
      <x:c r="U36" s="11" t="n">
        <x:v>0</x:v>
      </x:c>
    </x:row>
    <x:row r="37" ht="23" customHeight="1">
      <x:c r="A37" s="9" t="str">
        <x:v>ERC</x:v>
      </x:c>
      <x:c r="B37" s="10" t="n">
        <x:v>0</x:v>
      </x:c>
      <x:c r="C37" s="10" t="n">
        <x:v>0.005007831916170198</x:v>
      </x:c>
      <x:c r="D37" s="10" t="n">
        <x:v>0</x:v>
      </x:c>
      <x:c r="E37" s="10" t="n">
        <x:v>0.019526863981883896</x:v>
      </x:c>
      <x:c r="F37" s="10" t="n">
        <x:v>0.6587726187573253</x:v>
      </x:c>
      <x:c r="G37" s="10" t="n">
        <x:v>0.01739104346519044</x:v>
      </x:c>
      <x:c r="H37" s="10" t="n">
        <x:v>0</x:v>
      </x:c>
      <x:c r="I37" s="10" t="n">
        <x:v>0</x:v>
      </x:c>
      <x:c r="J37" s="10" t="n">
        <x:v>0</x:v>
      </x:c>
      <x:c r="K37" s="10" t="n">
        <x:v>0</x:v>
      </x:c>
      <x:c r="L37" s="10" t="n">
        <x:v>0</x:v>
      </x:c>
      <x:c r="M37" s="10" t="n">
        <x:v>0</x:v>
      </x:c>
      <x:c r="N37" s="10" t="n">
        <x:v>0.032180286399651106</x:v>
      </x:c>
      <x:c r="O37" s="10" t="n">
        <x:v>0.015598761745813731</x:v>
      </x:c>
      <x:c r="P37" s="10" t="n">
        <x:v>0</x:v>
      </x:c>
      <x:c r="Q37" s="10" t="n">
        <x:v>0.01979412563539617</x:v>
      </x:c>
      <x:c r="R37" s="10" t="n">
        <x:v>0.05191571635265383</x:v>
      </x:c>
      <x:c r="S37" s="10" t="n">
        <x:v>0</x:v>
      </x:c>
      <x:c r="T37" s="10" t="n">
        <x:v>0.012918346055542826</x:v>
      </x:c>
      <x:c r="U37" s="10" t="n">
        <x:v>0.004522742861811815</x:v>
      </x:c>
    </x:row>
    <x:row r="38" ht="23" customHeight="1">
      <x:c r="A38" s="2" t="str">
        <x:v>Junts</x:v>
      </x:c>
      <x:c r="B38" s="11" t="n">
        <x:v>0</x:v>
      </x:c>
      <x:c r="C38" s="11" t="n">
        <x:v>0.0018707806177316658</x:v>
      </x:c>
      <x:c r="D38" s="11" t="n">
        <x:v>0</x:v>
      </x:c>
      <x:c r="E38" s="11" t="n">
        <x:v>0</x:v>
      </x:c>
      <x:c r="F38" s="11" t="n">
        <x:v>0.02579735252458418</x:v>
      </x:c>
      <x:c r="G38" s="11" t="n">
        <x:v>0.5872726440725151</x:v>
      </x:c>
      <x:c r="H38" s="11" t="n">
        <x:v>0</x:v>
      </x:c>
      <x:c r="I38" s="11" t="n">
        <x:v>0</x:v>
      </x:c>
      <x:c r="J38" s="11" t="n">
        <x:v>0</x:v>
      </x:c>
      <x:c r="K38" s="11" t="n">
        <x:v>0</x:v>
      </x:c>
      <x:c r="L38" s="11" t="n">
        <x:v>0</x:v>
      </x:c>
      <x:c r="M38" s="11" t="n">
        <x:v>0</x:v>
      </x:c>
      <x:c r="N38" s="11" t="n">
        <x:v>0.005818474565197503</x:v>
      </x:c>
      <x:c r="O38" s="11" t="n">
        <x:v>0.008153674896838062</x:v>
      </x:c>
      <x:c r="P38" s="11" t="n">
        <x:v>0</x:v>
      </x:c>
      <x:c r="Q38" s="11" t="n">
        <x:v>0.00804226131033613</x:v>
      </x:c>
      <x:c r="R38" s="11" t="n">
        <x:v>0.03593992963152168</x:v>
      </x:c>
      <x:c r="S38" s="11" t="n">
        <x:v>0</x:v>
      </x:c>
      <x:c r="T38" s="11" t="n">
        <x:v>0.011884122074452481</x:v>
      </x:c>
      <x:c r="U38" s="11" t="n">
        <x:v>0.002044540950500831</x:v>
      </x:c>
    </x:row>
    <x:row r="39" ht="23" customHeight="1">
      <x:c r="A39" s="9" t="str">
        <x:v>BNG</x:v>
      </x:c>
      <x:c r="B39" s="10" t="n">
        <x:v>0.00104921728048689</x:v>
      </x:c>
      <x:c r="C39" s="10" t="n">
        <x:v>0.004268421785307237</x:v>
      </x:c>
      <x:c r="D39" s="10" t="n">
        <x:v>0</x:v>
      </x:c>
      <x:c r="E39" s="10" t="n">
        <x:v>0.006057725332589919</x:v>
      </x:c>
      <x:c r="F39" s="10" t="n">
        <x:v>0</x:v>
      </x:c>
      <x:c r="G39" s="10" t="n">
        <x:v>0</x:v>
      </x:c>
      <x:c r="H39" s="10" t="n">
        <x:v>0</x:v>
      </x:c>
      <x:c r="I39" s="10" t="n">
        <x:v>0</x:v>
      </x:c>
      <x:c r="J39" s="10" t="n">
        <x:v>0.7350344671090612</x:v>
      </x:c>
      <x:c r="K39" s="10" t="n">
        <x:v>0</x:v>
      </x:c>
      <x:c r="L39" s="10" t="n">
        <x:v>0</x:v>
      </x:c>
      <x:c r="M39" s="10" t="n">
        <x:v>0</x:v>
      </x:c>
      <x:c r="N39" s="10" t="n">
        <x:v>0</x:v>
      </x:c>
      <x:c r="O39" s="10" t="n">
        <x:v>0</x:v>
      </x:c>
      <x:c r="P39" s="10" t="n">
        <x:v>0</x:v>
      </x:c>
      <x:c r="Q39" s="10" t="n">
        <x:v>0.008958111187817273</x:v>
      </x:c>
      <x:c r="R39" s="10" t="n">
        <x:v>0</x:v>
      </x:c>
      <x:c r="S39" s="10" t="n">
        <x:v>0</x:v>
      </x:c>
      <x:c r="T39" s="10" t="n">
        <x:v>0.003691387901996981</x:v>
      </x:c>
      <x:c r="U39" s="10" t="n">
        <x:v>0</x:v>
      </x:c>
    </x:row>
    <x:row r="40" ht="23" customHeight="1">
      <x:c r="A40" s="2" t="str">
        <x:v>UPN</x:v>
      </x:c>
      <x:c r="B40" s="11" t="n">
        <x:v>0.0005291341497051035</x:v>
      </x:c>
      <x:c r="C40" s="11" t="n">
        <x:v>0.0003672892441508408</x:v>
      </x:c>
      <x:c r="D40" s="11" t="n">
        <x:v>0</x:v>
      </x:c>
      <x:c r="E40" s="11" t="n">
        <x:v>0</x:v>
      </x:c>
      <x:c r="F40" s="11" t="n">
        <x:v>0</x:v>
      </x:c>
      <x:c r="G40" s="11" t="n">
        <x:v>0</x:v>
      </x:c>
      <x:c r="H40" s="11" t="n">
        <x:v>0</x:v>
      </x:c>
      <x:c r="I40" s="11" t="n">
        <x:v>0</x:v>
      </x:c>
      <x:c r="J40" s="11" t="n">
        <x:v>0</x:v>
      </x:c>
      <x:c r="K40" s="11" t="n">
        <x:v>0</x:v>
      </x:c>
      <x:c r="L40" s="11" t="n">
        <x:v>0.825865386617076</x:v>
      </x:c>
      <x:c r="M40" s="11" t="n">
        <x:v>0</x:v>
      </x:c>
      <x:c r="N40" s="11" t="n">
        <x:v>0</x:v>
      </x:c>
      <x:c r="O40" s="11" t="n">
        <x:v>0</x:v>
      </x:c>
      <x:c r="P40" s="11" t="n">
        <x:v>0</x:v>
      </x:c>
      <x:c r="Q40" s="11" t="n">
        <x:v>0</x:v>
      </x:c>
      <x:c r="R40" s="11" t="n">
        <x:v>0</x:v>
      </x:c>
      <x:c r="S40" s="11" t="n">
        <x:v>0</x:v>
      </x:c>
      <x:c r="T40" s="11" t="n">
        <x:v>0</x:v>
      </x:c>
      <x:c r="U40" s="11" t="n">
        <x:v>0</x:v>
      </x:c>
    </x:row>
    <x:row r="41" ht="23" customHeight="1">
      <x:c r="A41" s="9" t="str">
        <x:v>EAJ-PNV</x:v>
      </x:c>
      <x:c r="B41" s="10" t="n">
        <x:v>0</x:v>
      </x:c>
      <x:c r="C41" s="10" t="n">
        <x:v>0</x:v>
      </x:c>
      <x:c r="D41" s="10" t="n">
        <x:v>0</x:v>
      </x:c>
      <x:c r="E41" s="10" t="n">
        <x:v>0.0028796725599088842</x:v>
      </x:c>
      <x:c r="F41" s="10" t="n">
        <x:v>0</x:v>
      </x:c>
      <x:c r="G41" s="10" t="n">
        <x:v>0</x:v>
      </x:c>
      <x:c r="H41" s="10" t="n">
        <x:v>0</x:v>
      </x:c>
      <x:c r="I41" s="10" t="n">
        <x:v>0.5492932769301805</x:v>
      </x:c>
      <x:c r="J41" s="10" t="n">
        <x:v>0</x:v>
      </x:c>
      <x:c r="K41" s="10" t="n">
        <x:v>0</x:v>
      </x:c>
      <x:c r="L41" s="10" t="n">
        <x:v>0</x:v>
      </x:c>
      <x:c r="M41" s="10" t="n">
        <x:v>0</x:v>
      </x:c>
      <x:c r="N41" s="10" t="n">
        <x:v>0</x:v>
      </x:c>
      <x:c r="O41" s="10" t="n">
        <x:v>0</x:v>
      </x:c>
      <x:c r="P41" s="10" t="n">
        <x:v>0</x:v>
      </x:c>
      <x:c r="Q41" s="10" t="n">
        <x:v>0.0008715099707157717</x:v>
      </x:c>
      <x:c r="R41" s="10" t="n">
        <x:v>0.013724443577003996</x:v>
      </x:c>
      <x:c r="S41" s="10" t="n">
        <x:v>0</x:v>
      </x:c>
      <x:c r="T41" s="10" t="n">
        <x:v>0</x:v>
      </x:c>
      <x:c r="U41" s="10" t="n">
        <x:v>0</x:v>
      </x:c>
    </x:row>
    <x:row r="42" ht="23" customHeight="1">
      <x:c r="A42" s="2" t="str">
        <x:v>EH Bildu</x:v>
      </x:c>
      <x:c r="B42" s="11" t="n">
        <x:v>0</x:v>
      </x:c>
      <x:c r="C42" s="11" t="n">
        <x:v>0.000370712699470617</x:v>
      </x:c>
      <x:c r="D42" s="11" t="n">
        <x:v>0</x:v>
      </x:c>
      <x:c r="E42" s="11" t="n">
        <x:v>0.005552512582899957</x:v>
      </x:c>
      <x:c r="F42" s="11" t="n">
        <x:v>0</x:v>
      </x:c>
      <x:c r="G42" s="11" t="n">
        <x:v>0</x:v>
      </x:c>
      <x:c r="H42" s="11" t="n">
        <x:v>0.7256500863345207</x:v>
      </x:c>
      <x:c r="I42" s="11" t="n">
        <x:v>0.17094410819692357</x:v>
      </x:c>
      <x:c r="J42" s="11" t="n">
        <x:v>0</x:v>
      </x:c>
      <x:c r="K42" s="11" t="n">
        <x:v>0</x:v>
      </x:c>
      <x:c r="L42" s="11" t="n">
        <x:v>0</x:v>
      </x:c>
      <x:c r="M42" s="11" t="n">
        <x:v>0</x:v>
      </x:c>
      <x:c r="N42" s="11" t="n">
        <x:v>0.003252115853650559</x:v>
      </x:c>
      <x:c r="O42" s="11" t="n">
        <x:v>0</x:v>
      </x:c>
      <x:c r="P42" s="11" t="n">
        <x:v>0</x:v>
      </x:c>
      <x:c r="Q42" s="11" t="n">
        <x:v>0.001893090996588154</x:v>
      </x:c>
      <x:c r="R42" s="11" t="n">
        <x:v>0.015024992824891446</x:v>
      </x:c>
      <x:c r="S42" s="11" t="n">
        <x:v>0</x:v>
      </x:c>
      <x:c r="T42" s="11" t="n">
        <x:v>0.009167091676123184</x:v>
      </x:c>
      <x:c r="U42" s="11" t="n">
        <x:v>0.00189808938734014</x:v>
      </x:c>
    </x:row>
    <x:row r="43" ht="23" customHeight="1">
      <x:c r="A43" s="9" t="str">
        <x:v>Otro partido</x:v>
      </x:c>
      <x:c r="B43" s="10" t="n">
        <x:v>0.016438705959339734</x:v>
      </x:c>
      <x:c r="C43" s="10" t="n">
        <x:v>0.03970994921402274</x:v>
      </x:c>
      <x:c r="D43" s="10" t="n">
        <x:v>0.01624963744594111</x:v>
      </x:c>
      <x:c r="E43" s="10" t="n">
        <x:v>0.08173867881293734</x:v>
      </x:c>
      <x:c r="F43" s="10" t="n">
        <x:v>0.12443659507158487</x:v>
      </x:c>
      <x:c r="G43" s="10" t="n">
        <x:v>0.052185820005058926</x:v>
      </x:c>
      <x:c r="H43" s="10" t="n">
        <x:v>0.08109885211042045</x:v>
      </x:c>
      <x:c r="I43" s="10" t="n">
        <x:v>0.060181408429007516</x:v>
      </x:c>
      <x:c r="J43" s="10" t="n">
        <x:v>0.017523484713312058</x:v>
      </x:c>
      <x:c r="K43" s="10" t="n">
        <x:v>0.051664407943971556</x:v>
      </x:c>
      <x:c r="L43" s="10" t="n">
        <x:v>0</x:v>
      </x:c>
      <x:c r="M43" s="10" t="n">
        <x:v>0.047223650034932625</x:v>
      </x:c>
      <x:c r="N43" s="10" t="n">
        <x:v>0.4158939064002167</x:v>
      </x:c>
      <x:c r="O43" s="10" t="n">
        <x:v>0.09256782440363823</x:v>
      </x:c>
      <x:c r="P43" s="10" t="n">
        <x:v>0.01608365372205741</x:v>
      </x:c>
      <x:c r="Q43" s="10" t="n">
        <x:v>0.07301869355362654</x:v>
      </x:c>
      <x:c r="R43" s="10" t="n">
        <x:v>0.021696140785026144</x:v>
      </x:c>
      <x:c r="S43" s="10" t="n">
        <x:v>0.01840518709456358</x:v>
      </x:c>
      <x:c r="T43" s="10" t="n">
        <x:v>0.10117887000260761</x:v>
      </x:c>
      <x:c r="U43" s="10" t="n">
        <x:v>0.14039339909327808</x:v>
      </x:c>
    </x:row>
    <x:row r="44" ht="23" customHeight="1">
      <x:c r="A44" s="2" t="str">
        <x:v>En blanco</x:v>
      </x:c>
      <x:c r="B44" s="11" t="n">
        <x:v>0.026367929274574722</x:v>
      </x:c>
      <x:c r="C44" s="11" t="n">
        <x:v>0.01671220840490126</x:v>
      </x:c>
      <x:c r="D44" s="11" t="n">
        <x:v>0.006911573546226845</x:v>
      </x:c>
      <x:c r="E44" s="11" t="n">
        <x:v>0.011866778595841166</x:v>
      </x:c>
      <x:c r="F44" s="11" t="n">
        <x:v>0.00940964455031822</x:v>
      </x:c>
      <x:c r="G44" s="11" t="n">
        <x:v>0.02846131286886098</x:v>
      </x:c>
      <x:c r="H44" s="11" t="n">
        <x:v>0</x:v>
      </x:c>
      <x:c r="I44" s="11" t="n">
        <x:v>0</x:v>
      </x:c>
      <x:c r="J44" s="11" t="n">
        <x:v>0.02030149526019542</x:v>
      </x:c>
      <x:c r="K44" s="11" t="n">
        <x:v>0</x:v>
      </x:c>
      <x:c r="L44" s="11" t="n">
        <x:v>0</x:v>
      </x:c>
      <x:c r="M44" s="11" t="n">
        <x:v>0.022939062961988794</x:v>
      </x:c>
      <x:c r="N44" s="11" t="n">
        <x:v>0.018025429809237332</x:v>
      </x:c>
      <x:c r="O44" s="11" t="n">
        <x:v>0.35643686037822564</x:v>
      </x:c>
      <x:c r="P44" s="11" t="n">
        <x:v>0.017255495125628302</x:v>
      </x:c>
      <x:c r="Q44" s="11" t="n">
        <x:v>0.05750517611416134</x:v>
      </x:c>
      <x:c r="R44" s="11" t="n">
        <x:v>0.043130228071054086</x:v>
      </x:c>
      <x:c r="S44" s="11" t="n">
        <x:v>0</x:v>
      </x:c>
      <x:c r="T44" s="11" t="n">
        <x:v>0.05309561513705681</x:v>
      </x:c>
      <x:c r="U44" s="11" t="n">
        <x:v>0.0750251368631013</x:v>
      </x:c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</x:row>
    <x:row r="46" ht="58" customHeight="1">
      <x:c r="A46" s="8" t="str">
        <x:v>Base ponderada</x:v>
      </x:c>
      <x:c r="B46" s="8" t="str">
        <x:v>PP</x:v>
      </x:c>
      <x:c r="C46" s="8" t="str">
        <x:v>PSOE</x:v>
      </x:c>
      <x:c r="D46" s="8" t="str">
        <x:v>VOX</x:v>
      </x:c>
      <x:c r="E46" s="8" t="str">
        <x:v>Sumar</x:v>
      </x:c>
      <x:c r="F46" s="8" t="str">
        <x:v>ERC</x:v>
      </x:c>
      <x:c r="G46" s="8" t="str">
        <x:v>Junts</x:v>
      </x:c>
      <x:c r="H46" s="8" t="str">
        <x:v>EH Bildu</x:v>
      </x:c>
      <x:c r="I46" s="8" t="str">
        <x:v>EAJ-PNV</x:v>
      </x:c>
      <x:c r="J46" s="8" t="str">
        <x:v>BNG</x:v>
      </x:c>
      <x:c r="K46" s="8" t="str">
        <x:v>CCa</x:v>
      </x:c>
      <x:c r="L46" s="8" t="str">
        <x:v>UPN</x:v>
      </x:c>
      <x:c r="M46" s="8" t="str">
        <x:v>PACMA</x:v>
      </x:c>
      <x:c r="N46" s="8" t="str">
        <x:v>Otro partido</x:v>
      </x:c>
      <x:c r="O46" s="8" t="str">
        <x:v>En blanco</x:v>
      </x:c>
      <x:c r="P46" s="8" t="str">
        <x:v>Nulo</x:v>
      </x:c>
      <x:c r="Q46" s="8" t="str">
        <x:v>No votó</x:v>
      </x:c>
      <x:c r="R46" s="8" t="str">
        <x:v>No tenía edad</x:v>
      </x:c>
      <x:c r="S46" s="8" t="str">
        <x:v>No tenía derecho a voto</x:v>
      </x:c>
      <x:c r="T46" s="8" t="str">
        <x:v>N.R.</x:v>
      </x:c>
      <x:c r="U46" s="8" t="str">
        <x:v>N.C.</x:v>
      </x:c>
    </x:row>
    <x:row r="47" ht="23" customHeight="1">
      <x:c r="A47" s="2" t="str">
        <x:v>(N) ponderada</x:v>
      </x:c>
      <x:c r="B47" s="13" t="n">
        <x:v>823.386679791531</x:v>
      </x:c>
      <x:c r="C47" s="13" t="n">
        <x:v>1611.3288227055891</x:v>
      </x:c>
      <x:c r="D47" s="13" t="n">
        <x:v>404.5584061890597</x:v>
      </x:c>
      <x:c r="E47" s="13" t="n">
        <x:v>468.70409073269997</x:v>
      </x:c>
      <x:c r="F47" s="13" t="n">
        <x:v>100.05638258229001</x:v>
      </x:c>
      <x:c r="G47" s="13" t="n">
        <x:v>61.386754317349975</x:v>
      </x:c>
      <x:c r="H47" s="13" t="n">
        <x:v>48.109133700779985</x:v>
      </x:c>
      <x:c r="I47" s="13" t="n">
        <x:v>29.30271985641999</x:v>
      </x:c>
      <x:c r="J47" s="13" t="n">
        <x:v>28.808871730090004</x:v>
      </x:c>
      <x:c r="K47" s="13" t="n">
        <x:v>15.507684022410002</x:v>
      </x:c>
      <x:c r="L47" s="13" t="n">
        <x:v>1.4949598768599999</x:v>
      </x:c>
      <x:c r="M47" s="13" t="n">
        <x:v>22.317189989769997</x:v>
      </x:c>
      <x:c r="N47" s="13" t="n">
        <x:v>80.04765878429002</x:v>
      </x:c>
      <x:c r="O47" s="13" t="n">
        <x:v>88.89129198554</x:v>
      </x:c>
      <x:c r="P47" s="13" t="n">
        <x:v>38.566047600199994</x:v>
      </x:c>
      <x:c r="Q47" s="13" t="n">
        <x:v>549.6360488298099</x:v>
      </x:c>
      <x:c r="R47" s="13" t="n">
        <x:v>194.15843617623003</x:v>
      </x:c>
      <x:c r="S47" s="13" t="n">
        <x:v>40.1330928072</x:v>
      </x:c>
      <x:c r="T47" s="13" t="n">
        <x:v>156.47429785894997</x:v>
      </x:c>
      <x:c r="U47" s="13" t="n">
        <x:v>262.1349674354601</x:v>
      </x:c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</x:row>
    <x:row r="49" ht="23" customHeight="1">
      <x:c r="A49" s="2" t="str">
        <x:v>Fuente: 3582-multi_A.xlsx, hoja RV EG23. Se conservan las cifras ponderadas publicadas.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</x:row>
    <x:row r="50" ht="23" customHeight="1">
      <x:c r="A50" s="2" t="str">
        <x:v>https://www.cis.es/documents/d/guest/3582-multi_A-xlsx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15" hidden="0" customWidth="1"/>
  </x:cols>
  <x:sheetData>
    <x:row r="1" ht="23" customHeight="1">
      <x:c r="A1" s="2"/>
      <x:c r="B1" s="2"/>
    </x:row>
    <x:row r="2" ht="30" customHeight="1">
      <x:c r="A2" s="3" t="str">
        <x:v>Método, fuentes y límites</x:v>
      </x:c>
      <x:c r="B2" s="2"/>
    </x:row>
    <x:row r="3" ht="23" customHeight="1">
      <x:c r="A3" s="4"/>
      <x:c r="B3" s="4"/>
    </x:row>
    <x:row r="4" ht="23" customHeight="1">
      <x:c r="A4" s="2"/>
      <x:c r="B4" s="2"/>
    </x:row>
    <x:row r="5" ht="53" customHeight="1">
      <x:c r="A5" s="42" t="str">
        <x:v>Objeto</x:v>
      </x:c>
      <x:c r="B5" s="43" t="str">
        <x:v>Reestimación exploratoria de las tablas agregadas del CIS 3582. Fecha: 17 de octubre de 2026.</x:v>
      </x:c>
    </x:row>
    <x:row r="6" ht="53" customHeight="1">
      <x:c r="A6" s="19" t="str">
        <x:v>Fuente CIS</x:v>
      </x:c>
      <x:c r="B6" s="41" t="str">
        <x:v>3582-multi_A.xlsx, hoja RV EG23. P17R: voto directo; P19a: voto más simpatía; P24aa: recuerdo de voto.</x:v>
      </x:c>
    </x:row>
    <x:row r="7" ht="53" customHeight="1">
      <x:c r="A7" s="42" t="str">
        <x:v>Fuente JEC</x:v>
      </x:c>
      <x:c r="B7" s="43" t="str">
        <x:v>https://www.boe.es/diario_boe/txt.php?id=BOE-A-2023-18907</x:v>
      </x:c>
    </x:row>
    <x:row r="8" ht="53" customHeight="1">
      <x:c r="A8" s="19" t="str">
        <x:v>Referencia 2023</x:v>
      </x:c>
      <x:c r="B8" s="41" t="str">
        <x:v>24.487.414 votos a candidaturas. PP: 8.160.837; PSOE + PSC: 7.821.718; VOX: 3.057.000; Sumar: 3.044.996; resto: 2.402.863.</x:v>
      </x:c>
    </x:row>
    <x:row r="9" ht="53" customHeight="1">
      <x:c r="A9" s="42" t="str">
        <x:v>Universo de la encuesta</x:v>
      </x:c>
      <x:c r="B9" s="43" t="str">
        <x:v>5.025 entrevistas. Las bases de los cruces son ponderadas y suman 5.025,003537 por la precisión publicada. No son recuentos individuales.</x:v>
      </x:c>
    </x:row>
    <x:row r="10" ht="53" customHeight="1">
      <x:c r="A10" s="19" t="str">
        <x:v>Calibración</x:v>
      </x:c>
      <x:c r="B10" s="41" t="str">
        <x:v>Se forman cinco grupos: PP, PSOE, VOX, Sumar y resto. Su masa total se mantiene. La cuota objetivo procede de los votos a candidaturas de 2023.</x:v>
      </x:c>
    </x:row>
    <x:row r="11" ht="53" customHeight="1">
      <x:c r="A11" s="42" t="str">
        <x:v>Factor completo</x:v>
      </x:c>
      <x:c r="B11" s="43" t="str">
        <x:v>Cuota de referencia / cuota observada entre quienes recuerdan una candidatura. El resto de recuerdos conserva factor 1.</x:v>
      </x:c>
    </x:row>
    <x:row r="12" ht="53" customHeight="1">
      <x:c r="A12" s="19" t="str">
        <x:v>Corrección λ</x:v>
      </x:c>
      <x:c r="B12" s="41" t="str">
        <x:v>Factor activo = 1 + λ × (factor completo - 1). λ = 0 no corrige; λ = 1 aplica toda la calibración. λ = 0,5 es una prueba de sensibilidad, sin validación predictiva propia.</x:v>
      </x:c>
    </x:row>
    <x:row r="13" ht="53" customHeight="1">
      <x:c r="A13" s="42" t="str">
        <x:v>Apoyo latente α</x:v>
      </x:c>
      <x:c r="B13" s="43" t="str">
        <x:v>Se interpola entre voto directo y voto más simpatía. α = 0 usa solo voto declarado. α = 1 incorpora toda la preferencia adicional observada.</x:v>
      </x:c>
    </x:row>
    <x:row r="14" ht="53" customHeight="1">
      <x:c r="A14" s="19" t="str">
        <x:v>Participación</x:v>
      </x:c>
      <x:c r="B14" s="41" t="str">
        <x:v>P19a añade simpatía también de personas que declaran no votar. α no representa solo a indecisos. No se estima participación ni se asigna el residuo a abstención.</x:v>
      </x:c>
    </x:row>
    <x:row r="15" ht="53" customHeight="1">
      <x:c r="A15" s="42" t="str">
        <x:v>Denominador</x:v>
      </x:c>
      <x:c r="B15" s="43" t="str">
        <x:v>La suma de todos los apoyos a candidaturas y al voto en blanco en cada escenario. Nulos, abstención y no respuesta quedan fuera de este denominador.</x:v>
      </x:c>
    </x:row>
    <x:row r="16" ht="53" customHeight="1">
      <x:c r="A16" s="19" t="str">
        <x:v>Voto en blanco</x:v>
      </x:c>
      <x:c r="B16" s="41" t="str">
        <x:v>Se conserva el declarado en las tablas. No se fuerza el 0,3 % de la estimación CIS. El porcentaje de blanco es una hipótesis relevante, no un resultado validado.</x:v>
      </x:c>
    </x:row>
    <x:row r="17" ht="53" customHeight="1">
      <x:c r="A17" s="42" t="str">
        <x:v>Memoria y selección</x:v>
      </x:c>
      <x:c r="B17" s="43" t="str">
        <x:v>La diferencia con 2023 puede combinar errores de recuerdo, selección de entrevistados y cambios del electorado. Corregirla completamente es una hipótesis.</x:v>
      </x:c>
    </x:row>
    <x:row r="18" ht="53" customHeight="1">
      <x:c r="A18" s="19" t="str">
        <x:v>Diferencia de universos</x:v>
      </x:c>
      <x:c r="B18" s="41" t="str">
        <x:v>La referencia oficial de 2023 incluye CERA. La encuesta nacional no constituye una réplica de ese electorado y además corresponde a 2026.</x:v>
      </x:c>
    </x:row>
    <x:row r="19" ht="53" customHeight="1">
      <x:c r="A19" s="42" t="str">
        <x:v>Partidos pequeños</x:v>
      </x:c>
      <x:c r="B19" s="43" t="str">
        <x:v>El resto de candidaturas de 2023 recibe un factor común. No se calibra cada partido territorial por separado con bases mínimas.</x:v>
      </x:c>
    </x:row>
    <x:row r="20" ht="53" customHeight="1">
      <x:c r="A20" s="19" t="str">
        <x:v>Sumar y Podemos</x:v>
      </x:c>
      <x:c r="B20" s="41" t="str">
        <x:v>La referencia de Sumar de 2023 incluye a Podemos. Las respuestas actuales se mantienen separadas. No se imputa un recuerdo de Podemos independiente.</x:v>
      </x:c>
    </x:row>
    <x:row r="21" ht="53" customHeight="1">
      <x:c r="A21" s="42" t="str">
        <x:v>Categorías genéricas</x:v>
      </x:c>
      <x:c r="B21" s="43" t="str">
        <x:v>Las menciones a coalición de izquierdas se preservan dentro del agregado Otros partidos. No identifican una candidatura ya cerrada.</x:v>
      </x:c>
    </x:row>
    <x:row r="22" ht="53" customHeight="1">
      <x:c r="A22" s="19" t="str">
        <x:v>Incertidumbre</x:v>
      </x:c>
      <x:c r="B22" s="41" t="str">
        <x:v>Los escenarios son sensibilidad a supuestos. No son intervalos de confianza y no permiten afirmar un empate estadístico.</x:v>
      </x:c>
    </x:row>
    <x:row r="23" ht="53" customHeight="1">
      <x:c r="A23" s="42" t="str">
        <x:v>Límites territoriales</x:v>
      </x:c>
      <x:c r="B23" s="43" t="str">
        <x:v>Los ajustes solo por recuerdo pueden alterar la composición demográfica y territorial. Las tablas no permiten recalibrar todo simultáneamente. No se calculan escaños.</x:v>
      </x:c>
    </x:row>
    <x:row r="24" ht="53" customHeight="1">
      <x:c r="A24" s="19" t="str">
        <x:v>Validación pendiente</x:v>
      </x:c>
      <x:c r="B24" s="41" t="str">
        <x:v>Antes de elegir una cifra central: obtener microdatos, revisar participación y no respuesta, y evaluar el método en encuestas anteriores con resultados conocidos.</x:v>
      </x:c>
    </x:row>
    <x:row r="25" ht="53" customHeight="1">
      <x:c r="A25" s="42" t="str">
        <x:v>Comprobaciones</x:v>
      </x:c>
      <x:c r="B25" s="43" t="str">
        <x:v>Las tablas reconstruyen las marginales publicadas con error menor de 1e-10 puntos. La corrección completa conserva la masa y alcanza las cuotas objetivo. Las cuotas válidas suman 100 %.</x:v>
      </x:c>
    </x:row>
    <x:row r="26" ht="53" customHeight="1">
      <x:c r="A26" s="19" t="str">
        <x:v>Uso</x:v>
      </x:c>
      <x:c r="B26" s="41" t="str">
        <x:v>Las celdas amarillas de Resumen son editables. Las fórmulas actualizan los resultados y Escenarios muestra 15 combinaciones fijas.</x:v>
      </x:c>
    </x:row>
    <x:row r="27" ht="53" customHeight="1">
      <x:c r="A27" s="42" t="str">
        <x:v>Fuente descargable</x:v>
      </x:c>
      <x:c r="B27" s="43" t="str">
        <x:v>https://www.cis.es/documents/d/guest/3582-multi_A-xlsx</x:v>
      </x:c>
    </x:row>
    <x:row r="28" ht="53" customHeight="1">
      <x:c r="A28" s="19" t="str">
        <x:v>SHA-256 del original</x:v>
      </x:c>
      <x:c r="B28" s="41" t="str">
        <x:v>da5082b8cdfc6c18b96296dd552d2994eb02060bf8f864370c595e4bc37c3035</x:v>
      </x:c>
    </x:row>
    <x:row r="29" ht="23" customHeight="1">
      <x:c r="A29" s="2"/>
      <x:c r="B29" s="2"/>
    </x:row>
    <x:row r="30" ht="23" customHeight="1">
      <x:c r="A30" s="2"/>
      <x:c r="B30" s="2"/>
    </x:row>
    <x:row r="31" ht="23" customHeight="1">
      <x:c r="A31" s="2"/>
      <x:c r="B31" s="2"/>
    </x:row>
    <x:row r="32" ht="23" customHeight="1">
      <x:c r="A32" s="2"/>
      <x:c r="B32" s="2"/>
    </x:row>
    <x:row r="33" ht="23" customHeight="1">
      <x:c r="A33" s="2"/>
      <x:c r="B33" s="2"/>
    </x:row>
    <x:row r="34" ht="23" customHeight="1">
      <x:c r="A34" s="2"/>
      <x:c r="B34" s="2"/>
    </x:row>
    <x:row r="35" ht="23" customHeight="1">
      <x:c r="A35" s="2"/>
      <x:c r="B35" s="2"/>
    </x:row>
    <x:row r="36" ht="23" customHeight="1">
      <x:c r="A36" s="2"/>
      <x:c r="B36" s="2"/>
    </x:row>
  </x:sheetData>
  <x:pageMargins left="0.7" right="0.7" top="0.75" bottom="0.75" header="0.3" footer="0.3"/>
</x:worksheet>
</file>